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R:\データ\0_左官組合\1-日左連\B-改正建設業法の「標準見積書」と説明会\日左連HP掲載用\"/>
    </mc:Choice>
  </mc:AlternateContent>
  <xr:revisionPtr revIDLastSave="0" documentId="13_ncr:1_{6B81CF8C-E96F-4BAC-8920-2C511B50B392}" xr6:coauthVersionLast="47" xr6:coauthVersionMax="47" xr10:uidLastSave="{00000000-0000-0000-0000-000000000000}"/>
  <bookViews>
    <workbookView xWindow="-28920" yWindow="-120" windowWidth="29040" windowHeight="15840" tabRatio="896" firstSheet="1" activeTab="1" xr2:uid="{00000000-000D-0000-FFFF-FFFF00000000}"/>
  </bookViews>
  <sheets>
    <sheet name="様式(1)（鑑）" sheetId="76" state="hidden" r:id="rId1"/>
    <sheet name="【初期設定】都道府県名入力" sheetId="90" r:id="rId2"/>
    <sheet name="【ｼｰﾄ1】様式（鑑）" sheetId="86" r:id="rId3"/>
    <sheet name="【ｼｰﾄ2】様式（鑑） (別紙)" sheetId="87" r:id="rId4"/>
    <sheet name="【ｼｰﾄ3】材料費・労務費 明細" sheetId="84" r:id="rId5"/>
    <sheet name="【ｼｰﾄ4】法定福利費・建退共掛金 明細" sheetId="78" r:id="rId6"/>
    <sheet name="【ｼｰﾄ5】安全衛生経費 明細(積み上げ計上分)" sheetId="80" r:id="rId7"/>
    <sheet name="【ｼｰﾄ6】安全衛生経費率算出表（日左連）" sheetId="91" r:id="rId8"/>
    <sheet name="【ｼｰﾄ7】安全衛生経費 確認表（左官）" sheetId="79" r:id="rId9"/>
    <sheet name="【ｼｰﾄ8】雇用に伴う必要経費 明細" sheetId="88" r:id="rId10"/>
  </sheets>
  <definedNames>
    <definedName name="_xlnm.Print_Area" localSheetId="2">'【ｼｰﾄ1】様式（鑑）'!$B$2:$AE$41</definedName>
    <definedName name="_xlnm.Print_Area" localSheetId="3">'【ｼｰﾄ2】様式（鑑） (別紙)'!$B$2:$AE$27</definedName>
    <definedName name="_xlnm.Print_Area" localSheetId="4">'【ｼｰﾄ3】材料費・労務費 明細'!$B$2:$O$36</definedName>
    <definedName name="_xlnm.Print_Area" localSheetId="5">'【ｼｰﾄ4】法定福利費・建退共掛金 明細'!$C$2:$K$25</definedName>
    <definedName name="_xlnm.Print_Area" localSheetId="6">'【ｼｰﾄ5】安全衛生経費 明細(積み上げ計上分)'!$B$2:$K$58</definedName>
    <definedName name="_xlnm.Print_Area" localSheetId="7">'【ｼｰﾄ6】安全衛生経費率算出表（日左連）'!$A$1:$J$40</definedName>
    <definedName name="_xlnm.Print_Area" localSheetId="8">'【ｼｰﾄ7】安全衛生経費 確認表（左官）'!$A$1:$O$59</definedName>
    <definedName name="_xlnm.Print_Area" localSheetId="9">'【ｼｰﾄ8】雇用に伴う必要経費 明細'!$B$2:$K$49</definedName>
    <definedName name="_xlnm.Print_Area" localSheetId="1">【初期設定】都道府県名入力!$A$1</definedName>
    <definedName name="_xlnm.Print_Area" localSheetId="0">'様式(1)（鑑）'!$B$2:$AE$51</definedName>
    <definedName name="_xlnm.Print_Titles" localSheetId="4">'【ｼｰﾄ3】材料費・労務費 明細'!$7:$7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4" i="84" l="1"/>
  <c r="C2" i="91" l="1"/>
  <c r="F6" i="90"/>
  <c r="F5" i="90"/>
  <c r="G15" i="90"/>
  <c r="G14" i="90"/>
  <c r="G13" i="90"/>
  <c r="G11" i="90"/>
  <c r="C6" i="90"/>
  <c r="L25" i="84" l="1"/>
  <c r="J15" i="84"/>
  <c r="J16" i="84"/>
  <c r="J17" i="84"/>
  <c r="J18" i="84"/>
  <c r="J19" i="84"/>
  <c r="J20" i="84"/>
  <c r="J21" i="84"/>
  <c r="G26" i="88" l="1"/>
  <c r="L24" i="84"/>
  <c r="L30" i="84"/>
  <c r="H36" i="91" l="1"/>
  <c r="H35" i="91"/>
  <c r="F35" i="91"/>
  <c r="H14" i="91"/>
  <c r="H13" i="91"/>
  <c r="H12" i="91"/>
  <c r="H11" i="91"/>
  <c r="H10" i="91"/>
  <c r="H9" i="91"/>
  <c r="H8" i="91"/>
  <c r="G14" i="78" l="1"/>
  <c r="G13" i="78"/>
  <c r="G12" i="78"/>
  <c r="G10" i="78"/>
  <c r="J4" i="84" l="1"/>
  <c r="L4" i="84"/>
  <c r="M5" i="84"/>
  <c r="M3" i="90"/>
  <c r="Q8" i="90"/>
  <c r="Q9" i="90"/>
  <c r="Q10" i="90"/>
  <c r="Q11" i="90"/>
  <c r="Q12" i="90"/>
  <c r="Q13" i="90"/>
  <c r="Q14" i="90"/>
  <c r="Q15" i="90"/>
  <c r="Q16" i="90"/>
  <c r="Q17" i="90"/>
  <c r="Q18" i="90"/>
  <c r="G12" i="90" s="1"/>
  <c r="G16" i="90" s="1"/>
  <c r="Q19" i="90"/>
  <c r="Q20" i="90"/>
  <c r="Q21" i="90"/>
  <c r="Q22" i="90"/>
  <c r="Q23" i="90"/>
  <c r="Q24" i="90"/>
  <c r="Q25" i="90"/>
  <c r="Q26" i="90"/>
  <c r="Q27" i="90"/>
  <c r="Q28" i="90"/>
  <c r="Q29" i="90"/>
  <c r="Q30" i="90"/>
  <c r="Q31" i="90"/>
  <c r="Q32" i="90"/>
  <c r="Q33" i="90"/>
  <c r="Q34" i="90"/>
  <c r="Q35" i="90"/>
  <c r="Q36" i="90"/>
  <c r="Q37" i="90"/>
  <c r="Q38" i="90"/>
  <c r="Q39" i="90"/>
  <c r="Q40" i="90"/>
  <c r="Q41" i="90"/>
  <c r="Q42" i="90"/>
  <c r="Q43" i="90"/>
  <c r="Q44" i="90"/>
  <c r="Q45" i="90"/>
  <c r="Q46" i="90"/>
  <c r="Q47" i="90"/>
  <c r="Q48" i="90"/>
  <c r="Q49" i="90"/>
  <c r="Q50" i="90"/>
  <c r="Q51" i="90"/>
  <c r="Q52" i="90"/>
  <c r="Q7" i="90"/>
  <c r="Q6" i="90"/>
  <c r="G11" i="78" l="1"/>
  <c r="L5" i="84"/>
  <c r="J12" i="84" s="1"/>
  <c r="L12" i="84" s="1"/>
  <c r="H2" i="91"/>
  <c r="K31" i="86" l="1"/>
  <c r="J11" i="84"/>
  <c r="J13" i="84"/>
  <c r="J14" i="84"/>
  <c r="J5" i="84"/>
  <c r="F2" i="91"/>
  <c r="F30" i="91"/>
  <c r="H30" i="91" s="1"/>
  <c r="F22" i="91"/>
  <c r="H22" i="91" s="1"/>
  <c r="C39" i="91"/>
  <c r="H39" i="91" s="1"/>
  <c r="E40" i="91" s="1"/>
  <c r="F29" i="91"/>
  <c r="H29" i="91" s="1"/>
  <c r="F21" i="91"/>
  <c r="H21" i="91" s="1"/>
  <c r="F28" i="91"/>
  <c r="H28" i="91" s="1"/>
  <c r="F20" i="91"/>
  <c r="H20" i="91" s="1"/>
  <c r="F27" i="91"/>
  <c r="H27" i="91" s="1"/>
  <c r="F19" i="91"/>
  <c r="H19" i="91" s="1"/>
  <c r="F26" i="91"/>
  <c r="H26" i="91" s="1"/>
  <c r="F18" i="91"/>
  <c r="H18" i="91" s="1"/>
  <c r="F33" i="91"/>
  <c r="H33" i="91" s="1"/>
  <c r="F25" i="91"/>
  <c r="H25" i="91" s="1"/>
  <c r="F32" i="91"/>
  <c r="H32" i="91" s="1"/>
  <c r="F24" i="91"/>
  <c r="H24" i="91" s="1"/>
  <c r="F31" i="91"/>
  <c r="H31" i="91" s="1"/>
  <c r="F23" i="91"/>
  <c r="H23" i="91" s="1"/>
  <c r="H37" i="91" l="1"/>
  <c r="L11" i="84"/>
  <c r="L13" i="84"/>
  <c r="L14" i="84"/>
  <c r="L15" i="84"/>
  <c r="L16" i="84"/>
  <c r="L17" i="84"/>
  <c r="L18" i="84"/>
  <c r="L19" i="84"/>
  <c r="L20" i="84"/>
  <c r="L21" i="84"/>
  <c r="L26" i="84"/>
  <c r="L27" i="84"/>
  <c r="L28" i="84"/>
  <c r="L29" i="84"/>
  <c r="L31" i="84"/>
  <c r="L35" i="84" l="1"/>
  <c r="N30" i="86" s="1"/>
  <c r="C40" i="91"/>
  <c r="H40" i="91"/>
  <c r="N29" i="86"/>
  <c r="I46" i="88"/>
  <c r="I45" i="88"/>
  <c r="I44" i="88"/>
  <c r="I43" i="88"/>
  <c r="I42" i="88"/>
  <c r="I41" i="88"/>
  <c r="I40" i="88"/>
  <c r="I39" i="88"/>
  <c r="I38" i="88"/>
  <c r="I37" i="88"/>
  <c r="I36" i="88"/>
  <c r="I35" i="88"/>
  <c r="I34" i="88"/>
  <c r="I33" i="88"/>
  <c r="I32" i="88"/>
  <c r="I25" i="88"/>
  <c r="I24" i="88"/>
  <c r="I23" i="88"/>
  <c r="I22" i="88"/>
  <c r="I21" i="88"/>
  <c r="I20" i="88"/>
  <c r="I47" i="88" l="1"/>
  <c r="F11" i="80"/>
  <c r="L32" i="84"/>
  <c r="N32" i="76" l="1"/>
  <c r="N33" i="76"/>
  <c r="Y28" i="84"/>
  <c r="Z28" i="84" s="1"/>
  <c r="Y11" i="84"/>
  <c r="Z11" i="84" s="1"/>
  <c r="A1" i="88" l="1"/>
  <c r="F10" i="78"/>
  <c r="N11" i="87"/>
  <c r="E11" i="80"/>
  <c r="I11" i="80" s="1"/>
  <c r="I12" i="80" s="1"/>
  <c r="I56" i="80" s="1"/>
  <c r="N33" i="86" s="1"/>
  <c r="N39" i="76"/>
  <c r="N38" i="76"/>
  <c r="N10" i="87"/>
  <c r="N31" i="76"/>
  <c r="Z35" i="84"/>
  <c r="I53" i="80"/>
  <c r="I52" i="80"/>
  <c r="I51" i="80"/>
  <c r="I50" i="80"/>
  <c r="I49" i="80"/>
  <c r="I48" i="80"/>
  <c r="I47" i="80"/>
  <c r="I46" i="80"/>
  <c r="I45" i="80"/>
  <c r="I44" i="80"/>
  <c r="I43" i="80"/>
  <c r="I42" i="80"/>
  <c r="I41" i="80"/>
  <c r="I40" i="80"/>
  <c r="I39" i="80"/>
  <c r="I38" i="80"/>
  <c r="I37" i="80"/>
  <c r="I36" i="80"/>
  <c r="I35" i="80"/>
  <c r="I34" i="80"/>
  <c r="I33" i="80"/>
  <c r="I32" i="80"/>
  <c r="I31" i="80"/>
  <c r="I30" i="80"/>
  <c r="I29" i="80"/>
  <c r="I28" i="80"/>
  <c r="I27" i="80"/>
  <c r="I26" i="80"/>
  <c r="I25" i="80"/>
  <c r="I24" i="80"/>
  <c r="I23" i="80"/>
  <c r="I22" i="80"/>
  <c r="I21" i="80"/>
  <c r="I20" i="80"/>
  <c r="I19" i="80"/>
  <c r="I18" i="80"/>
  <c r="I17" i="80"/>
  <c r="J22" i="78"/>
  <c r="J10" i="78" l="1"/>
  <c r="E21" i="78"/>
  <c r="J21" i="78" s="1"/>
  <c r="N32" i="86" s="1"/>
  <c r="I54" i="80"/>
  <c r="J14" i="78"/>
  <c r="I18" i="88"/>
  <c r="I14" i="88"/>
  <c r="I13" i="88"/>
  <c r="I17" i="88"/>
  <c r="I16" i="88"/>
  <c r="I12" i="88"/>
  <c r="I19" i="88"/>
  <c r="I15" i="88"/>
  <c r="I11" i="88"/>
  <c r="N29" i="76"/>
  <c r="N30" i="76"/>
  <c r="L9" i="84"/>
  <c r="J13" i="78"/>
  <c r="J11" i="78"/>
  <c r="J12" i="78"/>
  <c r="I26" i="88" l="1"/>
  <c r="I49" i="88" s="1"/>
  <c r="N34" i="86"/>
  <c r="J16" i="78"/>
  <c r="N31" i="86" s="1"/>
  <c r="J23" i="78"/>
  <c r="N42" i="76" s="1"/>
  <c r="N44" i="76"/>
  <c r="N16" i="87"/>
  <c r="N28" i="76"/>
  <c r="N27" i="76" s="1"/>
  <c r="N14" i="87" l="1"/>
  <c r="N41" i="76"/>
  <c r="N13" i="87"/>
  <c r="J22" i="76"/>
  <c r="W22" i="76" s="1"/>
  <c r="J23" i="76" s="1"/>
  <c r="J22" i="86" l="1"/>
  <c r="T24" i="87"/>
  <c r="W22" i="86" l="1"/>
  <c r="J23" i="86" s="1"/>
  <c r="N27" i="86"/>
</calcChain>
</file>

<file path=xl/sharedStrings.xml><?xml version="1.0" encoding="utf-8"?>
<sst xmlns="http://schemas.openxmlformats.org/spreadsheetml/2006/main" count="716" uniqueCount="473">
  <si>
    <t>見積番号</t>
    <rPh sb="0" eb="2">
      <t>ミツモ</t>
    </rPh>
    <rPh sb="2" eb="4">
      <t>バンゴウ</t>
    </rPh>
    <phoneticPr fontId="8"/>
  </si>
  <si>
    <t>見　積　書</t>
    <rPh sb="0" eb="1">
      <t>ミ</t>
    </rPh>
    <rPh sb="2" eb="3">
      <t>セキ</t>
    </rPh>
    <rPh sb="4" eb="5">
      <t>ショ</t>
    </rPh>
    <phoneticPr fontId="8"/>
  </si>
  <si>
    <t>令和</t>
    <rPh sb="0" eb="2">
      <t>レイワ</t>
    </rPh>
    <phoneticPr fontId="8"/>
  </si>
  <si>
    <t>年</t>
    <rPh sb="0" eb="1">
      <t>ネン</t>
    </rPh>
    <phoneticPr fontId="8"/>
  </si>
  <si>
    <t>月</t>
    <rPh sb="0" eb="1">
      <t>ガツ</t>
    </rPh>
    <phoneticPr fontId="8"/>
  </si>
  <si>
    <t>日</t>
    <rPh sb="0" eb="1">
      <t>ニチ</t>
    </rPh>
    <phoneticPr fontId="8"/>
  </si>
  <si>
    <t>御中</t>
    <rPh sb="0" eb="2">
      <t>オンチュウ</t>
    </rPh>
    <phoneticPr fontId="8"/>
  </si>
  <si>
    <t>-</t>
    <phoneticPr fontId="8"/>
  </si>
  <si>
    <t>工 事 名</t>
    <rPh sb="0" eb="1">
      <t>コウ</t>
    </rPh>
    <rPh sb="2" eb="3">
      <t>コト</t>
    </rPh>
    <rPh sb="4" eb="5">
      <t>メイ</t>
    </rPh>
    <phoneticPr fontId="8"/>
  </si>
  <si>
    <t>工 事 場 所</t>
    <rPh sb="0" eb="1">
      <t>コウ</t>
    </rPh>
    <rPh sb="2" eb="3">
      <t>コト</t>
    </rPh>
    <rPh sb="4" eb="5">
      <t>バ</t>
    </rPh>
    <rPh sb="6" eb="7">
      <t>ショ</t>
    </rPh>
    <phoneticPr fontId="8"/>
  </si>
  <si>
    <t>見積有効期限</t>
    <rPh sb="0" eb="6">
      <t>ミツモリユウコウキゲン</t>
    </rPh>
    <phoneticPr fontId="8"/>
  </si>
  <si>
    <t>月</t>
    <rPh sb="0" eb="1">
      <t>ゲツ</t>
    </rPh>
    <phoneticPr fontId="8"/>
  </si>
  <si>
    <t>まで</t>
    <phoneticPr fontId="8"/>
  </si>
  <si>
    <t>支 払 条 件</t>
    <rPh sb="0" eb="1">
      <t>シ</t>
    </rPh>
    <rPh sb="2" eb="3">
      <t>フツ</t>
    </rPh>
    <rPh sb="4" eb="5">
      <t>ジョウ</t>
    </rPh>
    <rPh sb="6" eb="7">
      <t>ケン</t>
    </rPh>
    <phoneticPr fontId="8"/>
  </si>
  <si>
    <t>工 期</t>
    <rPh sb="0" eb="1">
      <t>コウ</t>
    </rPh>
    <rPh sb="2" eb="3">
      <t>キ</t>
    </rPh>
    <phoneticPr fontId="8"/>
  </si>
  <si>
    <t>自</t>
    <rPh sb="0" eb="1">
      <t>ジ</t>
    </rPh>
    <phoneticPr fontId="8"/>
  </si>
  <si>
    <t>至</t>
    <rPh sb="0" eb="1">
      <t>イタ</t>
    </rPh>
    <phoneticPr fontId="8"/>
  </si>
  <si>
    <t>受 渡 場 所</t>
    <rPh sb="0" eb="1">
      <t>ウ</t>
    </rPh>
    <rPh sb="2" eb="3">
      <t>ワタ</t>
    </rPh>
    <rPh sb="4" eb="5">
      <t>バ</t>
    </rPh>
    <rPh sb="6" eb="7">
      <t>ショ</t>
    </rPh>
    <phoneticPr fontId="8"/>
  </si>
  <si>
    <t>-</t>
  </si>
  <si>
    <t>消費税額</t>
    <rPh sb="0" eb="2">
      <t>ショウヒ</t>
    </rPh>
    <rPh sb="2" eb="3">
      <t>ゼイ</t>
    </rPh>
    <rPh sb="3" eb="4">
      <t>ガク</t>
    </rPh>
    <phoneticPr fontId="8"/>
  </si>
  <si>
    <t>税率</t>
    <rPh sb="0" eb="2">
      <t>ゼイリツ</t>
    </rPh>
    <phoneticPr fontId="8"/>
  </si>
  <si>
    <t>見積書合計金額（税抜）（A）の内訳</t>
    <phoneticPr fontId="4"/>
  </si>
  <si>
    <t>※自由記載欄</t>
    <phoneticPr fontId="4"/>
  </si>
  <si>
    <t>内　訳</t>
    <rPh sb="0" eb="1">
      <t>ナイ</t>
    </rPh>
    <rPh sb="2" eb="3">
      <t>ヤク</t>
    </rPh>
    <phoneticPr fontId="8"/>
  </si>
  <si>
    <t>金　額（税　抜）</t>
    <rPh sb="4" eb="5">
      <t>ゼイ</t>
    </rPh>
    <rPh sb="6" eb="7">
      <t>ヌ</t>
    </rPh>
    <phoneticPr fontId="8"/>
  </si>
  <si>
    <t>※見積金額合計(税抜)（A）</t>
    <phoneticPr fontId="4"/>
  </si>
  <si>
    <t>見積書合計金額（税抜）（A）のうち、</t>
    <phoneticPr fontId="4"/>
  </si>
  <si>
    <t>　建設業法第20条第１項等により、見積書において特に内訳明示することとされている経費</t>
    <phoneticPr fontId="4"/>
  </si>
  <si>
    <t>経　費</t>
    <rPh sb="0" eb="1">
      <t>ヘ</t>
    </rPh>
    <rPh sb="2" eb="3">
      <t>ヒ</t>
    </rPh>
    <phoneticPr fontId="4"/>
  </si>
  <si>
    <t>金　額　（税　抜）</t>
    <rPh sb="5" eb="6">
      <t>ゼイ</t>
    </rPh>
    <rPh sb="7" eb="8">
      <t>ヌ</t>
    </rPh>
    <phoneticPr fontId="8"/>
  </si>
  <si>
    <t>材料費</t>
    <rPh sb="0" eb="3">
      <t>ザイリョウヒ</t>
    </rPh>
    <phoneticPr fontId="8"/>
  </si>
  <si>
    <t>労務費</t>
    <rPh sb="0" eb="3">
      <t>ロウムヒ</t>
    </rPh>
    <phoneticPr fontId="8"/>
  </si>
  <si>
    <t>※現場の技能労働者の賃金の原資に相当する部分を指し、法定福利費（事業主負担分）等は含まれない</t>
    <phoneticPr fontId="4"/>
  </si>
  <si>
    <r>
      <t>法定福利費</t>
    </r>
    <r>
      <rPr>
        <b/>
        <sz val="8"/>
        <color theme="1"/>
        <rFont val="Meiryo UI"/>
        <family val="3"/>
        <charset val="128"/>
      </rPr>
      <t>（事業主負担分を除く）</t>
    </r>
    <rPh sb="0" eb="2">
      <t>ホウテイ</t>
    </rPh>
    <rPh sb="2" eb="4">
      <t>フクリ</t>
    </rPh>
    <rPh sb="4" eb="5">
      <t>ヒ</t>
    </rPh>
    <rPh sb="6" eb="9">
      <t>ジギョウヌシ</t>
    </rPh>
    <rPh sb="9" eb="12">
      <t>フタンブン</t>
    </rPh>
    <rPh sb="13" eb="14">
      <t>ノゾ</t>
    </rPh>
    <phoneticPr fontId="8"/>
  </si>
  <si>
    <t>建退共掛金</t>
    <rPh sb="0" eb="5">
      <t>ケンタイキョウカケキン</t>
    </rPh>
    <phoneticPr fontId="8"/>
  </si>
  <si>
    <t>安全衛生経費</t>
    <rPh sb="0" eb="6">
      <t>アンゼンエイセイケイヒ</t>
    </rPh>
    <phoneticPr fontId="4"/>
  </si>
  <si>
    <t>※労働安全衛生法等に基づく労働災害防止対策に必要な経費を計上する
※安全衛生経費は労務費等と一部重複することがある</t>
    <phoneticPr fontId="4"/>
  </si>
  <si>
    <t>以上のとおり、お見積り申し上げます。</t>
    <rPh sb="0" eb="2">
      <t>イジョウ</t>
    </rPh>
    <phoneticPr fontId="8"/>
  </si>
  <si>
    <t>見積書合計金額（税抜）（A）の内訳　</t>
    <phoneticPr fontId="4"/>
  </si>
  <si>
    <t>見積書合計金額（税抜）（A）のうち、</t>
    <phoneticPr fontId="8"/>
  </si>
  <si>
    <t>建設業法第20条第１項等により、見積書において特に
内訳明示することとされている経費</t>
    <phoneticPr fontId="4"/>
  </si>
  <si>
    <t>材料費・労務費の明細書</t>
    <rPh sb="0" eb="3">
      <t>ザイリョウヒ</t>
    </rPh>
    <rPh sb="4" eb="7">
      <t>ロウムヒ</t>
    </rPh>
    <rPh sb="8" eb="11">
      <t>メイサイショ</t>
    </rPh>
    <phoneticPr fontId="4"/>
  </si>
  <si>
    <t>名称</t>
    <phoneticPr fontId="30"/>
  </si>
  <si>
    <t>仕様</t>
    <phoneticPr fontId="30"/>
  </si>
  <si>
    <t>項目</t>
    <rPh sb="0" eb="2">
      <t>コウモク</t>
    </rPh>
    <phoneticPr fontId="4"/>
  </si>
  <si>
    <t>職種・費目</t>
    <rPh sb="0" eb="2">
      <t>ショク</t>
    </rPh>
    <rPh sb="3" eb="5">
      <t>ヒモ</t>
    </rPh>
    <phoneticPr fontId="4"/>
  </si>
  <si>
    <t>数量</t>
    <phoneticPr fontId="30"/>
  </si>
  <si>
    <t>歩掛(人・日/数量)</t>
    <rPh sb="0" eb="2">
      <t>ブガカリ</t>
    </rPh>
    <rPh sb="3" eb="4">
      <t>ヒト</t>
    </rPh>
    <rPh sb="5" eb="6">
      <t>ニチ</t>
    </rPh>
    <rPh sb="7" eb="9">
      <t>スウリョウ</t>
    </rPh>
    <phoneticPr fontId="4"/>
  </si>
  <si>
    <t>単位</t>
    <phoneticPr fontId="30"/>
  </si>
  <si>
    <t>備考</t>
    <phoneticPr fontId="30"/>
  </si>
  <si>
    <t>人工</t>
    <rPh sb="0" eb="2">
      <t>ニンク</t>
    </rPh>
    <phoneticPr fontId="4"/>
  </si>
  <si>
    <t>労務費</t>
    <phoneticPr fontId="30"/>
  </si>
  <si>
    <t>材料費（合計）：</t>
    <rPh sb="0" eb="3">
      <t>ザイリョウヒ</t>
    </rPh>
    <phoneticPr fontId="4"/>
  </si>
  <si>
    <t>労務費（合計）：</t>
    <rPh sb="0" eb="3">
      <t>ロウムヒ</t>
    </rPh>
    <rPh sb="4" eb="6">
      <t>ゴウケイ</t>
    </rPh>
    <phoneticPr fontId="4"/>
  </si>
  <si>
    <t>※労務費は、法定福利費（雇用保険、健康保険・介護保険、年金保険・基金）のうち、被保険者負担分を含みます</t>
    <phoneticPr fontId="4"/>
  </si>
  <si>
    <t>※労務費は、所定労働時間内８時間当たりの単価です</t>
    <rPh sb="6" eb="8">
      <t>ショテイ</t>
    </rPh>
    <rPh sb="8" eb="10">
      <t>ロウドウ</t>
    </rPh>
    <rPh sb="10" eb="12">
      <t>ジカン</t>
    </rPh>
    <rPh sb="12" eb="13">
      <t>ナイ</t>
    </rPh>
    <rPh sb="14" eb="16">
      <t>ジカン</t>
    </rPh>
    <rPh sb="16" eb="17">
      <t>ア</t>
    </rPh>
    <rPh sb="20" eb="22">
      <t>タンカ</t>
    </rPh>
    <phoneticPr fontId="4"/>
  </si>
  <si>
    <t>法定福利費の明細書</t>
    <rPh sb="0" eb="2">
      <t>ホウテイ</t>
    </rPh>
    <rPh sb="2" eb="5">
      <t>フクリヒメイサイショ</t>
    </rPh>
    <phoneticPr fontId="8"/>
  </si>
  <si>
    <t>名称</t>
    <rPh sb="0" eb="2">
      <t>メイショウ</t>
    </rPh>
    <phoneticPr fontId="8"/>
  </si>
  <si>
    <t>料率</t>
    <rPh sb="0" eb="2">
      <t>リョウリツ</t>
    </rPh>
    <phoneticPr fontId="8"/>
  </si>
  <si>
    <t>金額</t>
    <rPh sb="0" eb="2">
      <t>キンガク</t>
    </rPh>
    <phoneticPr fontId="8"/>
  </si>
  <si>
    <t>円</t>
    <rPh sb="0" eb="1">
      <t>エン</t>
    </rPh>
    <phoneticPr fontId="8"/>
  </si>
  <si>
    <t>％</t>
    <phoneticPr fontId="8"/>
  </si>
  <si>
    <t>円（税抜）</t>
    <rPh sb="0" eb="1">
      <t>エン</t>
    </rPh>
    <rPh sb="2" eb="4">
      <t>ゼイヌ</t>
    </rPh>
    <phoneticPr fontId="8"/>
  </si>
  <si>
    <t>雇用保険料</t>
    <rPh sb="0" eb="2">
      <t>コヨウ</t>
    </rPh>
    <rPh sb="2" eb="5">
      <t>ホケンリョウ</t>
    </rPh>
    <phoneticPr fontId="8"/>
  </si>
  <si>
    <t>健康保険料</t>
    <rPh sb="0" eb="5">
      <t>ケンコウホケンリョウ</t>
    </rPh>
    <phoneticPr fontId="8"/>
  </si>
  <si>
    <t>介護保険料</t>
    <rPh sb="0" eb="2">
      <t>カイゴ</t>
    </rPh>
    <rPh sb="2" eb="5">
      <t>ホケンリョウ</t>
    </rPh>
    <phoneticPr fontId="8"/>
  </si>
  <si>
    <t>厚生年金保険料</t>
    <rPh sb="0" eb="7">
      <t>コウセイネンキンホケンリョウ</t>
    </rPh>
    <phoneticPr fontId="8"/>
  </si>
  <si>
    <t>合計</t>
    <rPh sb="0" eb="1">
      <t>ア</t>
    </rPh>
    <rPh sb="1" eb="2">
      <t>ケイ</t>
    </rPh>
    <phoneticPr fontId="8"/>
  </si>
  <si>
    <t>単価</t>
    <rPh sb="0" eb="2">
      <t>タンカ</t>
    </rPh>
    <phoneticPr fontId="8"/>
  </si>
  <si>
    <t>充当日数</t>
    <rPh sb="0" eb="2">
      <t>ジュウトウ</t>
    </rPh>
    <rPh sb="2" eb="4">
      <t>ニッスウ</t>
    </rPh>
    <phoneticPr fontId="8"/>
  </si>
  <si>
    <t>円/日</t>
    <rPh sb="0" eb="1">
      <t>エン</t>
    </rPh>
    <rPh sb="2" eb="3">
      <t>ニチ</t>
    </rPh>
    <phoneticPr fontId="8"/>
  </si>
  <si>
    <t>人・日</t>
    <rPh sb="0" eb="1">
      <t>ヒト</t>
    </rPh>
    <rPh sb="2" eb="3">
      <t>ニチ</t>
    </rPh>
    <phoneticPr fontId="8"/>
  </si>
  <si>
    <t>〇以下行数が不足する場合は適宜行を挿入してご活用ください</t>
    <rPh sb="1" eb="3">
      <t>イカ</t>
    </rPh>
    <rPh sb="3" eb="5">
      <t>ギョウスウ</t>
    </rPh>
    <rPh sb="6" eb="8">
      <t>フソク</t>
    </rPh>
    <rPh sb="10" eb="12">
      <t>バアイ</t>
    </rPh>
    <rPh sb="13" eb="15">
      <t>テキギ</t>
    </rPh>
    <rPh sb="15" eb="16">
      <t>ギョウ</t>
    </rPh>
    <rPh sb="17" eb="19">
      <t>ソウニュウ</t>
    </rPh>
    <rPh sb="22" eb="24">
      <t>カツヨウ</t>
    </rPh>
    <phoneticPr fontId="8"/>
  </si>
  <si>
    <t>安全衛生経費の明細書</t>
    <rPh sb="0" eb="2">
      <t>アンゼン</t>
    </rPh>
    <rPh sb="2" eb="4">
      <t>エイセイ</t>
    </rPh>
    <rPh sb="4" eb="6">
      <t>ケイヒメイサイショ</t>
    </rPh>
    <phoneticPr fontId="8"/>
  </si>
  <si>
    <t>数量</t>
    <rPh sb="0" eb="2">
      <t>スウリョウ</t>
    </rPh>
    <phoneticPr fontId="8"/>
  </si>
  <si>
    <t>単位</t>
    <rPh sb="0" eb="2">
      <t>タンイ</t>
    </rPh>
    <phoneticPr fontId="8"/>
  </si>
  <si>
    <t>枚</t>
    <rPh sb="0" eb="1">
      <t>マイ</t>
    </rPh>
    <phoneticPr fontId="8"/>
  </si>
  <si>
    <t>小計</t>
    <rPh sb="0" eb="1">
      <t>ショウ</t>
    </rPh>
    <rPh sb="1" eb="2">
      <t>ケイ</t>
    </rPh>
    <phoneticPr fontId="8"/>
  </si>
  <si>
    <t>個別工事の見積金額の労務費※</t>
    <rPh sb="0" eb="2">
      <t>コベツ</t>
    </rPh>
    <rPh sb="2" eb="4">
      <t>コウジ</t>
    </rPh>
    <rPh sb="5" eb="7">
      <t>ミツモリ</t>
    </rPh>
    <rPh sb="7" eb="9">
      <t>キンガク</t>
    </rPh>
    <rPh sb="10" eb="13">
      <t>ロウムヒ</t>
    </rPh>
    <phoneticPr fontId="8"/>
  </si>
  <si>
    <t>安全衛生経費率</t>
    <rPh sb="0" eb="2">
      <t>アンゼン</t>
    </rPh>
    <rPh sb="2" eb="4">
      <t>エイセイ</t>
    </rPh>
    <rPh sb="4" eb="6">
      <t>ケイヒ</t>
    </rPh>
    <rPh sb="6" eb="7">
      <t>リツ</t>
    </rPh>
    <phoneticPr fontId="8"/>
  </si>
  <si>
    <t>安全衛生経費（経費率計上分）</t>
    <rPh sb="0" eb="2">
      <t>アンゼン</t>
    </rPh>
    <rPh sb="2" eb="6">
      <t>エイセイケイヒ</t>
    </rPh>
    <rPh sb="7" eb="9">
      <t>ケイヒ</t>
    </rPh>
    <rPh sb="9" eb="10">
      <t>リツ</t>
    </rPh>
    <rPh sb="10" eb="12">
      <t>ケイジョウ</t>
    </rPh>
    <rPh sb="12" eb="13">
      <t>ブン</t>
    </rPh>
    <phoneticPr fontId="8"/>
  </si>
  <si>
    <t>※①のみ、②のみ又は①＋②の合計いずれかとなります</t>
    <rPh sb="8" eb="9">
      <t>マタ</t>
    </rPh>
    <rPh sb="14" eb="16">
      <t>ゴウケイ</t>
    </rPh>
    <phoneticPr fontId="8"/>
  </si>
  <si>
    <t>合計</t>
    <rPh sb="0" eb="1">
      <t>ケイ</t>
    </rPh>
    <phoneticPr fontId="8"/>
  </si>
  <si>
    <t>※値引き前かつ法定福利費加算前の数値です</t>
    <rPh sb="16" eb="18">
      <t>スウチ</t>
    </rPh>
    <phoneticPr fontId="8"/>
  </si>
  <si>
    <t>建設業法第20条第１項等により、見積書において特に内訳明示することとされている経費の明細書</t>
    <phoneticPr fontId="4"/>
  </si>
  <si>
    <t>そ の 他</t>
    <rPh sb="4" eb="5">
      <t>タ</t>
    </rPh>
    <phoneticPr fontId="8"/>
  </si>
  <si>
    <t>※歩掛について特記事項がある場合などに記入</t>
    <rPh sb="1" eb="3">
      <t>ブガカリ</t>
    </rPh>
    <rPh sb="7" eb="9">
      <t>トッキ</t>
    </rPh>
    <rPh sb="9" eb="11">
      <t>ジコウ</t>
    </rPh>
    <rPh sb="14" eb="16">
      <t>バアイ</t>
    </rPh>
    <rPh sb="19" eb="21">
      <t>キニュウ</t>
    </rPh>
    <phoneticPr fontId="4"/>
  </si>
  <si>
    <r>
      <rPr>
        <b/>
        <sz val="9"/>
        <color rgb="FFFF0000"/>
        <rFont val="Meiryo UI"/>
        <family val="3"/>
        <charset val="128"/>
      </rPr>
      <t>うち</t>
    </r>
    <r>
      <rPr>
        <b/>
        <sz val="11"/>
        <color rgb="FFFF0000"/>
        <rFont val="Meiryo UI"/>
        <family val="3"/>
        <charset val="128"/>
      </rPr>
      <t>XX作業</t>
    </r>
    <rPh sb="4" eb="6">
      <t>サギョウ</t>
    </rPh>
    <phoneticPr fontId="8"/>
  </si>
  <si>
    <r>
      <rPr>
        <b/>
        <sz val="9"/>
        <color rgb="FFFF0000"/>
        <rFont val="Meiryo UI"/>
        <family val="3"/>
        <charset val="128"/>
      </rPr>
      <t>うち</t>
    </r>
    <r>
      <rPr>
        <b/>
        <sz val="11"/>
        <color rgb="FFFF0000"/>
        <rFont val="Meiryo UI"/>
        <family val="3"/>
        <charset val="128"/>
      </rPr>
      <t>YY作業</t>
    </r>
    <rPh sb="4" eb="6">
      <t>サギョウ</t>
    </rPh>
    <phoneticPr fontId="8"/>
  </si>
  <si>
    <r>
      <rPr>
        <b/>
        <sz val="9"/>
        <color rgb="FFFF0000"/>
        <rFont val="Meiryo UI"/>
        <family val="3"/>
        <charset val="128"/>
      </rPr>
      <t>うち</t>
    </r>
    <r>
      <rPr>
        <b/>
        <sz val="11"/>
        <color rgb="FFFF0000"/>
        <rFont val="Meiryo UI"/>
        <family val="3"/>
        <charset val="128"/>
      </rPr>
      <t>ZZ作業</t>
    </r>
    <rPh sb="4" eb="6">
      <t>サギョウ</t>
    </rPh>
    <phoneticPr fontId="8"/>
  </si>
  <si>
    <r>
      <rPr>
        <b/>
        <sz val="9"/>
        <color rgb="FFFF0000"/>
        <rFont val="Meiryo UI"/>
        <family val="3"/>
        <charset val="128"/>
      </rPr>
      <t>うち</t>
    </r>
    <r>
      <rPr>
        <b/>
        <sz val="11"/>
        <color rgb="FFFF0000"/>
        <rFont val="Meiryo UI"/>
        <family val="3"/>
        <charset val="128"/>
      </rPr>
      <t>〇〇資材</t>
    </r>
    <rPh sb="4" eb="6">
      <t>シザイ</t>
    </rPh>
    <phoneticPr fontId="4"/>
  </si>
  <si>
    <r>
      <rPr>
        <b/>
        <sz val="10"/>
        <color rgb="FFFF0000"/>
        <rFont val="Meiryo UI"/>
        <family val="3"/>
        <charset val="128"/>
      </rPr>
      <t>うち</t>
    </r>
    <r>
      <rPr>
        <b/>
        <sz val="11"/>
        <color rgb="FFFF0000"/>
        <rFont val="Meiryo UI"/>
        <family val="3"/>
        <charset val="128"/>
      </rPr>
      <t>××費</t>
    </r>
    <rPh sb="4" eb="5">
      <t>ヒ</t>
    </rPh>
    <phoneticPr fontId="4"/>
  </si>
  <si>
    <r>
      <rPr>
        <b/>
        <sz val="9"/>
        <color rgb="FFFF0000"/>
        <rFont val="Meiryo UI"/>
        <family val="3"/>
        <charset val="128"/>
      </rPr>
      <t>うち</t>
    </r>
    <r>
      <rPr>
        <b/>
        <sz val="11"/>
        <color rgb="FFFF0000"/>
        <rFont val="Meiryo UI"/>
        <family val="3"/>
        <charset val="128"/>
      </rPr>
      <t>××費</t>
    </r>
    <rPh sb="4" eb="5">
      <t>ヒ</t>
    </rPh>
    <phoneticPr fontId="4"/>
  </si>
  <si>
    <r>
      <rPr>
        <b/>
        <sz val="12"/>
        <color rgb="FFFF0000"/>
        <rFont val="Meiryo UI"/>
        <family val="3"/>
        <charset val="128"/>
      </rPr>
      <t>【A】</t>
    </r>
    <r>
      <rPr>
        <b/>
        <sz val="12"/>
        <color rgb="FF000000"/>
        <rFont val="Meiryo UI"/>
        <family val="3"/>
        <charset val="128"/>
      </rPr>
      <t>見積金額合計</t>
    </r>
    <r>
      <rPr>
        <sz val="12"/>
        <color rgb="FF000000"/>
        <rFont val="Meiryo UI"/>
        <family val="3"/>
        <charset val="128"/>
      </rPr>
      <t>(税抜)</t>
    </r>
    <rPh sb="7" eb="9">
      <t>ゴウケイ</t>
    </rPh>
    <rPh sb="10" eb="11">
      <t>ゼイ</t>
    </rPh>
    <rPh sb="11" eb="12">
      <t>ヌ</t>
    </rPh>
    <phoneticPr fontId="8"/>
  </si>
  <si>
    <r>
      <rPr>
        <b/>
        <sz val="12"/>
        <color rgb="FFFF0000"/>
        <rFont val="Meiryo UI"/>
        <family val="3"/>
        <charset val="128"/>
      </rPr>
      <t>【A'】</t>
    </r>
    <r>
      <rPr>
        <b/>
        <sz val="12"/>
        <color rgb="FF000000"/>
        <rFont val="Meiryo UI"/>
        <family val="3"/>
        <charset val="128"/>
      </rPr>
      <t>見積金額合計</t>
    </r>
    <r>
      <rPr>
        <sz val="12"/>
        <color rgb="FF000000"/>
        <rFont val="Meiryo UI"/>
        <family val="3"/>
        <charset val="128"/>
      </rPr>
      <t>(税込)</t>
    </r>
    <rPh sb="8" eb="10">
      <t>ゴウケイ</t>
    </rPh>
    <rPh sb="11" eb="13">
      <t>ゼイコ</t>
    </rPh>
    <phoneticPr fontId="8"/>
  </si>
  <si>
    <r>
      <t>※建退共掛金は受注者</t>
    </r>
    <r>
      <rPr>
        <sz val="8"/>
        <color rgb="FFFF0000"/>
        <rFont val="Meiryo UI"/>
        <family val="3"/>
        <charset val="128"/>
      </rPr>
      <t>や再下請事業者</t>
    </r>
    <r>
      <rPr>
        <sz val="8"/>
        <color theme="1"/>
        <rFont val="Meiryo UI"/>
        <family val="3"/>
        <charset val="128"/>
      </rPr>
      <t>が加入事業者であり、元請等が証紙等交付事務を受託していない場合のみ計上する</t>
    </r>
    <rPh sb="11" eb="12">
      <t>サイ</t>
    </rPh>
    <rPh sb="12" eb="14">
      <t>シタウケ</t>
    </rPh>
    <rPh sb="14" eb="17">
      <t>ジギョウシャ</t>
    </rPh>
    <phoneticPr fontId="4"/>
  </si>
  <si>
    <t>会社名　</t>
    <rPh sb="0" eb="2">
      <t>カイシャ</t>
    </rPh>
    <rPh sb="2" eb="3">
      <t>メイ</t>
    </rPh>
    <phoneticPr fontId="4"/>
  </si>
  <si>
    <t>所属部門/担当</t>
    <rPh sb="0" eb="2">
      <t>ショゾク</t>
    </rPh>
    <rPh sb="2" eb="4">
      <t>ブモン</t>
    </rPh>
    <rPh sb="5" eb="7">
      <t>タントウ</t>
    </rPh>
    <phoneticPr fontId="4"/>
  </si>
  <si>
    <t>住所:</t>
    <rPh sb="0" eb="2">
      <t>ジュウショ</t>
    </rPh>
    <phoneticPr fontId="4"/>
  </si>
  <si>
    <t>TEL:</t>
    <phoneticPr fontId="4"/>
  </si>
  <si>
    <t>-</t>
    <phoneticPr fontId="4"/>
  </si>
  <si>
    <t>FAX:</t>
    <phoneticPr fontId="4"/>
  </si>
  <si>
    <t>建設労働者の雇用に伴う必要経費（労務費を除く）の合計</t>
    <rPh sb="0" eb="2">
      <t>ケンセツ</t>
    </rPh>
    <rPh sb="2" eb="5">
      <t>ロウドウシャ</t>
    </rPh>
    <rPh sb="6" eb="8">
      <t>コヨウ</t>
    </rPh>
    <rPh sb="9" eb="10">
      <t>トモナ</t>
    </rPh>
    <rPh sb="11" eb="13">
      <t>ヒツヨウ</t>
    </rPh>
    <rPh sb="13" eb="15">
      <t>ケイヒ</t>
    </rPh>
    <rPh sb="16" eb="18">
      <t>ロウム</t>
    </rPh>
    <rPh sb="18" eb="19">
      <t>ヒ</t>
    </rPh>
    <rPh sb="20" eb="21">
      <t>ノゾ</t>
    </rPh>
    <rPh sb="24" eb="26">
      <t>ゴウケイ</t>
    </rPh>
    <phoneticPr fontId="8"/>
  </si>
  <si>
    <t>※工事の請負代金に、雇用に伴う必要経費を計上しない、又は請負代金から当該経費を値引くことは建設業法上不当行為となりることに留意する必要がある。</t>
    <phoneticPr fontId="4"/>
  </si>
  <si>
    <t>あわせて、建設業法第20条第１項等により、見積書において特に内訳明示することとされている経費を、別紙に記載いたします。</t>
    <rPh sb="48" eb="50">
      <t>ベッシ</t>
    </rPh>
    <rPh sb="51" eb="53">
      <t>キサイ</t>
    </rPh>
    <phoneticPr fontId="4"/>
  </si>
  <si>
    <t>上記５つの経費の額について、受注者が通常必要と認められる額を著しく下回るように見積もること及び注文者が通常必要と認められる額を著しく下回ることとなるように変更依頼することは、建設業法第20条第２項、第６項において禁止されています。
また、注文者には、建設業法第20条第４項により、本見積書の内容を考慮する努力義務が課されています。</t>
    <rPh sb="0" eb="2">
      <t>ジョウキ</t>
    </rPh>
    <rPh sb="5" eb="7">
      <t>ケイヒ</t>
    </rPh>
    <rPh sb="8" eb="9">
      <t>ガク</t>
    </rPh>
    <rPh sb="18" eb="20">
      <t>ツウジョウ</t>
    </rPh>
    <rPh sb="20" eb="22">
      <t>ヒツヨウ</t>
    </rPh>
    <rPh sb="23" eb="24">
      <t>ミト</t>
    </rPh>
    <rPh sb="28" eb="29">
      <t>ガク</t>
    </rPh>
    <rPh sb="30" eb="31">
      <t>イチジル</t>
    </rPh>
    <rPh sb="33" eb="35">
      <t>シタマワ</t>
    </rPh>
    <rPh sb="39" eb="41">
      <t>ミツ</t>
    </rPh>
    <rPh sb="45" eb="46">
      <t>オヨ</t>
    </rPh>
    <rPh sb="47" eb="50">
      <t>チュウモンシャ</t>
    </rPh>
    <rPh sb="51" eb="53">
      <t>ツウジョウ</t>
    </rPh>
    <rPh sb="53" eb="55">
      <t>ヒツヨウ</t>
    </rPh>
    <rPh sb="56" eb="57">
      <t>ミト</t>
    </rPh>
    <rPh sb="61" eb="62">
      <t>ガク</t>
    </rPh>
    <rPh sb="63" eb="64">
      <t>イチジル</t>
    </rPh>
    <rPh sb="66" eb="68">
      <t>シタマワ</t>
    </rPh>
    <rPh sb="77" eb="81">
      <t>ヘンコウイライ</t>
    </rPh>
    <rPh sb="87" eb="91">
      <t>ケンセツギョウホウ</t>
    </rPh>
    <rPh sb="91" eb="92">
      <t>ダイ</t>
    </rPh>
    <rPh sb="94" eb="95">
      <t>ジョウ</t>
    </rPh>
    <rPh sb="95" eb="96">
      <t>ダイ</t>
    </rPh>
    <rPh sb="97" eb="98">
      <t>コウ</t>
    </rPh>
    <rPh sb="99" eb="100">
      <t>ダイ</t>
    </rPh>
    <rPh sb="101" eb="102">
      <t>コウ</t>
    </rPh>
    <rPh sb="106" eb="108">
      <t>キンシ</t>
    </rPh>
    <rPh sb="119" eb="122">
      <t>チュウモンシャ</t>
    </rPh>
    <rPh sb="125" eb="129">
      <t>ケンセツギョウホウ</t>
    </rPh>
    <rPh sb="129" eb="130">
      <t>ダイ</t>
    </rPh>
    <rPh sb="132" eb="133">
      <t>ジョウ</t>
    </rPh>
    <rPh sb="133" eb="134">
      <t>ダイ</t>
    </rPh>
    <rPh sb="135" eb="136">
      <t>コウ</t>
    </rPh>
    <rPh sb="140" eb="144">
      <t>ホンミツモリショ</t>
    </rPh>
    <rPh sb="145" eb="147">
      <t>ナイヨウ</t>
    </rPh>
    <rPh sb="148" eb="150">
      <t>コウリョ</t>
    </rPh>
    <rPh sb="157" eb="158">
      <t>カ</t>
    </rPh>
    <phoneticPr fontId="4"/>
  </si>
  <si>
    <t>建設労働者の雇用に伴う必要経費（労務費を除く）の合計</t>
    <rPh sb="0" eb="2">
      <t>ケンセツ</t>
    </rPh>
    <rPh sb="2" eb="5">
      <t>ロウドウシャ</t>
    </rPh>
    <rPh sb="6" eb="8">
      <t>コヨウ</t>
    </rPh>
    <rPh sb="9" eb="10">
      <t>トモナ</t>
    </rPh>
    <rPh sb="11" eb="13">
      <t>ヒツヨウ</t>
    </rPh>
    <rPh sb="13" eb="15">
      <t>ケイヒ</t>
    </rPh>
    <rPh sb="16" eb="19">
      <t>ロウムヒ</t>
    </rPh>
    <rPh sb="20" eb="21">
      <t>ノゾ</t>
    </rPh>
    <rPh sb="24" eb="26">
      <t>ゴウケイ</t>
    </rPh>
    <phoneticPr fontId="4"/>
  </si>
  <si>
    <t>費用例</t>
    <rPh sb="0" eb="3">
      <t>ヒヨウレイ</t>
    </rPh>
    <phoneticPr fontId="8"/>
  </si>
  <si>
    <t>労務費に対する割合
(%)</t>
    <rPh sb="0" eb="3">
      <t>ロウムヒ</t>
    </rPh>
    <rPh sb="4" eb="5">
      <t>タイスウ</t>
    </rPh>
    <rPh sb="7" eb="9">
      <t>ワリアイ</t>
    </rPh>
    <phoneticPr fontId="8"/>
  </si>
  <si>
    <t>労務管理に係る費用</t>
    <rPh sb="0" eb="4">
      <t>ロウムカンリ</t>
    </rPh>
    <rPh sb="5" eb="6">
      <t>カカワ</t>
    </rPh>
    <rPh sb="7" eb="9">
      <t>ヒヨウ</t>
    </rPh>
    <phoneticPr fontId="4"/>
  </si>
  <si>
    <t>研修訓練等に要する費用</t>
    <rPh sb="0" eb="2">
      <t>ケンシュウクレントウ</t>
    </rPh>
    <rPh sb="2" eb="5">
      <t>クンレントウ</t>
    </rPh>
    <rPh sb="6" eb="7">
      <t>ヨウ</t>
    </rPh>
    <rPh sb="9" eb="11">
      <t>ヒヨウ</t>
    </rPh>
    <phoneticPr fontId="4"/>
  </si>
  <si>
    <t>賃金以外の食事、通勤費等に要する費用</t>
    <rPh sb="0" eb="2">
      <t>チンギン</t>
    </rPh>
    <rPh sb="2" eb="4">
      <t>イガイ</t>
    </rPh>
    <rPh sb="5" eb="7">
      <t>ショクジ</t>
    </rPh>
    <rPh sb="8" eb="12">
      <t>ツウキンヒトウ</t>
    </rPh>
    <rPh sb="13" eb="14">
      <t>ヨウ</t>
    </rPh>
    <rPh sb="16" eb="18">
      <t>ヒヨウ</t>
    </rPh>
    <phoneticPr fontId="4"/>
  </si>
  <si>
    <t>作業用具及び作業用被服等の費用</t>
    <rPh sb="0" eb="2">
      <t>サギョウ</t>
    </rPh>
    <rPh sb="2" eb="4">
      <t>ヨウグ</t>
    </rPh>
    <rPh sb="4" eb="5">
      <t>オヨ</t>
    </rPh>
    <rPh sb="6" eb="9">
      <t>サギョウヨウ</t>
    </rPh>
    <rPh sb="9" eb="11">
      <t>ヒフク</t>
    </rPh>
    <rPh sb="11" eb="12">
      <t>トウ</t>
    </rPh>
    <rPh sb="13" eb="15">
      <t>ヒヨウ</t>
    </rPh>
    <phoneticPr fontId="4"/>
  </si>
  <si>
    <t>租税公課</t>
    <rPh sb="0" eb="2">
      <t>ソゼイ</t>
    </rPh>
    <rPh sb="2" eb="4">
      <t>コウカ</t>
    </rPh>
    <phoneticPr fontId="4"/>
  </si>
  <si>
    <t>注文書・注文請書等の印紙代、自動車税等の租税公課、諸官公署手続き費用</t>
    <phoneticPr fontId="4"/>
  </si>
  <si>
    <t>保険料</t>
    <rPh sb="0" eb="3">
      <t>ホケンリョウ</t>
    </rPh>
    <phoneticPr fontId="4"/>
  </si>
  <si>
    <t>火災保険、工事保険、自動車保険、組立保険、賠償責任保険、法定外の労災保険及びその他の損害保険の保険料</t>
    <phoneticPr fontId="4"/>
  </si>
  <si>
    <t>有給休暇に係る費用</t>
    <rPh sb="0" eb="4">
      <t>ユウキュウキュウカ</t>
    </rPh>
    <rPh sb="5" eb="6">
      <t>カカワ</t>
    </rPh>
    <rPh sb="7" eb="9">
      <t>ヒヨウ</t>
    </rPh>
    <phoneticPr fontId="4"/>
  </si>
  <si>
    <t>年次有給休暇に要する費用</t>
    <phoneticPr fontId="4"/>
  </si>
  <si>
    <t>福利厚生費</t>
    <rPh sb="0" eb="4">
      <t>フクリコウセイ</t>
    </rPh>
    <rPh sb="4" eb="5">
      <t>ヒ</t>
    </rPh>
    <phoneticPr fontId="4"/>
  </si>
  <si>
    <t>建設労働者に対する慰安、娯楽、厚生、貸与被服、健康診断、医療、慶弔見舞等に要する費用、建退共以外の退職金</t>
    <phoneticPr fontId="4"/>
  </si>
  <si>
    <t>事務用品費</t>
    <rPh sb="0" eb="5">
      <t>ジムヨウヒンヒ</t>
    </rPh>
    <phoneticPr fontId="4"/>
  </si>
  <si>
    <t>工事写真・完成写真代等の費用、事務用消耗品費、ＯＡ機器等の事務用備品費、新聞・図書・雑誌等の購入費</t>
    <phoneticPr fontId="4"/>
  </si>
  <si>
    <t>車両関係費</t>
    <rPh sb="0" eb="5">
      <t>シャリョウカンケイヒ</t>
    </rPh>
    <phoneticPr fontId="4"/>
  </si>
  <si>
    <t>移動に伴う車両取得費、維持管理費、燃料費、保険料等に要する費用</t>
    <phoneticPr fontId="4"/>
  </si>
  <si>
    <t>その他経費分</t>
    <rPh sb="2" eb="3">
      <t>タ</t>
    </rPh>
    <rPh sb="3" eb="5">
      <t>ケイヒ</t>
    </rPh>
    <rPh sb="5" eb="6">
      <t>ブン</t>
    </rPh>
    <phoneticPr fontId="4"/>
  </si>
  <si>
    <t>また、上記の「労務費」は、現場の技能労働者の賃金の原資に相当する部分を指し、「建設労働者の雇用に伴う必要経費」を含まないものです。
下記に記載する「建設労働者の雇用に伴う必要経費」について、必要額を計上しない、又は請負代金からこれを値引くことは建設業法上不当行為となり得ることに留意する必要があります。</t>
    <rPh sb="3" eb="5">
      <t>ジョウキ</t>
    </rPh>
    <rPh sb="7" eb="10">
      <t>ロウムヒ</t>
    </rPh>
    <rPh sb="39" eb="44">
      <t>ケンセツロウドウシャ</t>
    </rPh>
    <rPh sb="45" eb="47">
      <t>コヨウ</t>
    </rPh>
    <rPh sb="56" eb="57">
      <t>フク</t>
    </rPh>
    <rPh sb="66" eb="68">
      <t>カキ</t>
    </rPh>
    <rPh sb="69" eb="71">
      <t>キサイ</t>
    </rPh>
    <rPh sb="74" eb="79">
      <t>ケンセツロウドウシャ</t>
    </rPh>
    <rPh sb="80" eb="82">
      <t>コヨウ</t>
    </rPh>
    <rPh sb="95" eb="98">
      <t>ヒツヨウガク</t>
    </rPh>
    <phoneticPr fontId="4"/>
  </si>
  <si>
    <t>単価（円）</t>
    <rPh sb="3" eb="4">
      <t>エン</t>
    </rPh>
    <phoneticPr fontId="30"/>
  </si>
  <si>
    <t>金額（円）</t>
    <rPh sb="3" eb="4">
      <t>エン</t>
    </rPh>
    <phoneticPr fontId="30"/>
  </si>
  <si>
    <r>
      <t>【A】見積金額合計</t>
    </r>
    <r>
      <rPr>
        <sz val="12"/>
        <rFont val="Meiryo UI"/>
        <family val="3"/>
        <charset val="128"/>
      </rPr>
      <t>(税抜)</t>
    </r>
    <rPh sb="7" eb="9">
      <t>ゴウケイ</t>
    </rPh>
    <rPh sb="10" eb="11">
      <t>ゼイ</t>
    </rPh>
    <rPh sb="11" eb="12">
      <t>ヌ</t>
    </rPh>
    <phoneticPr fontId="8"/>
  </si>
  <si>
    <r>
      <t>【A'】見積金額合計</t>
    </r>
    <r>
      <rPr>
        <sz val="12"/>
        <rFont val="Meiryo UI"/>
        <family val="3"/>
        <charset val="128"/>
      </rPr>
      <t>(税込)</t>
    </r>
    <rPh sb="8" eb="10">
      <t>ゴウケイ</t>
    </rPh>
    <rPh sb="11" eb="13">
      <t>ゼイコ</t>
    </rPh>
    <phoneticPr fontId="8"/>
  </si>
  <si>
    <t>※建退共掛金は受注者や再下請事業者が加入事業者であり、元請等が証紙等交付事務を受託していない場合のみ計上する</t>
    <rPh sb="11" eb="12">
      <t>サイ</t>
    </rPh>
    <rPh sb="12" eb="14">
      <t>シタウケ</t>
    </rPh>
    <rPh sb="14" eb="17">
      <t>ジギョウシャ</t>
    </rPh>
    <phoneticPr fontId="4"/>
  </si>
  <si>
    <r>
      <t>法定福利費　</t>
    </r>
    <r>
      <rPr>
        <sz val="9"/>
        <rFont val="Meiryo UI"/>
        <family val="3"/>
        <charset val="128"/>
      </rPr>
      <t>（現場労働者に関する雇用保険、健康保険、介護保険、厚生年金保険及び子ども・子育て拠出金に係る法定の事業主負担額）</t>
    </r>
    <rPh sb="0" eb="2">
      <t>ホウテイ</t>
    </rPh>
    <rPh sb="2" eb="5">
      <t>フクリヒ</t>
    </rPh>
    <rPh sb="7" eb="9">
      <t>ゲンバ</t>
    </rPh>
    <rPh sb="9" eb="12">
      <t>ロウドウシャ</t>
    </rPh>
    <rPh sb="13" eb="14">
      <t>カン</t>
    </rPh>
    <rPh sb="16" eb="18">
      <t>コヨウ</t>
    </rPh>
    <rPh sb="18" eb="20">
      <t>ホケン</t>
    </rPh>
    <rPh sb="21" eb="23">
      <t>ケンコウ</t>
    </rPh>
    <rPh sb="23" eb="25">
      <t>ホケン</t>
    </rPh>
    <rPh sb="26" eb="28">
      <t>カイゴ</t>
    </rPh>
    <rPh sb="28" eb="30">
      <t>ホケン</t>
    </rPh>
    <rPh sb="31" eb="33">
      <t>コウセイ</t>
    </rPh>
    <rPh sb="33" eb="35">
      <t>ネンキン</t>
    </rPh>
    <rPh sb="35" eb="37">
      <t>ホケン</t>
    </rPh>
    <rPh sb="37" eb="38">
      <t>オヨ</t>
    </rPh>
    <rPh sb="39" eb="40">
      <t>コ</t>
    </rPh>
    <rPh sb="43" eb="45">
      <t>コソダ</t>
    </rPh>
    <rPh sb="46" eb="49">
      <t>キョシュツキン</t>
    </rPh>
    <rPh sb="50" eb="51">
      <t>カカワ</t>
    </rPh>
    <rPh sb="52" eb="54">
      <t>ホウテイ</t>
    </rPh>
    <rPh sb="55" eb="58">
      <t>ジギョウヌシ</t>
    </rPh>
    <rPh sb="58" eb="60">
      <t>フタン</t>
    </rPh>
    <rPh sb="60" eb="61">
      <t>ガク</t>
    </rPh>
    <phoneticPr fontId="8"/>
  </si>
  <si>
    <r>
      <rPr>
        <b/>
        <sz val="11"/>
        <rFont val="Meiryo UI"/>
        <family val="3"/>
        <charset val="128"/>
      </rPr>
      <t>建退共掛金</t>
    </r>
    <r>
      <rPr>
        <sz val="11"/>
        <rFont val="Meiryo UI"/>
        <family val="3"/>
        <charset val="128"/>
      </rPr>
      <t>　（建設業退職金共済制度の掛金）</t>
    </r>
    <rPh sb="0" eb="4">
      <t>ケンタイキョウカ</t>
    </rPh>
    <rPh sb="4" eb="5">
      <t>キン</t>
    </rPh>
    <phoneticPr fontId="8"/>
  </si>
  <si>
    <r>
      <rPr>
        <b/>
        <sz val="11"/>
        <rFont val="Meiryo UI"/>
        <family val="3"/>
        <charset val="128"/>
      </rPr>
      <t>安全衛生経費</t>
    </r>
    <r>
      <rPr>
        <sz val="11"/>
        <rFont val="Meiryo UI"/>
        <family val="3"/>
        <charset val="128"/>
      </rPr>
      <t>　（労働安全衛生法等に基づく労働災害防止対策に必要な経費）</t>
    </r>
    <rPh sb="0" eb="6">
      <t>アンゼンエイセイケイヒ</t>
    </rPh>
    <rPh sb="20" eb="22">
      <t>ロウドウ</t>
    </rPh>
    <phoneticPr fontId="8"/>
  </si>
  <si>
    <t>※安全衛生経費は労務費等と一部重複して記載すること、重複させずに記載することいずれも可能です</t>
    <rPh sb="19" eb="21">
      <t>キサイ</t>
    </rPh>
    <rPh sb="26" eb="28">
      <t>チョウフク</t>
    </rPh>
    <rPh sb="32" eb="34">
      <t>キサイ</t>
    </rPh>
    <rPh sb="42" eb="44">
      <t>カノウ</t>
    </rPh>
    <phoneticPr fontId="8"/>
  </si>
  <si>
    <t>左官作業</t>
    <rPh sb="0" eb="2">
      <t>サカン</t>
    </rPh>
    <rPh sb="2" eb="4">
      <t>サギョウ</t>
    </rPh>
    <phoneticPr fontId="30"/>
  </si>
  <si>
    <t>枠廻り詰めモルタル</t>
    <rPh sb="0" eb="1">
      <t>ワク</t>
    </rPh>
    <rPh sb="1" eb="2">
      <t>マワ</t>
    </rPh>
    <rPh sb="3" eb="4">
      <t>ツ</t>
    </rPh>
    <phoneticPr fontId="8"/>
  </si>
  <si>
    <t>床ｺﾝｸﾘｰﾄ金ｺﾞﾃ</t>
    <rPh sb="0" eb="1">
      <t>ユカ</t>
    </rPh>
    <rPh sb="7" eb="8">
      <t>カナ</t>
    </rPh>
    <phoneticPr fontId="8"/>
  </si>
  <si>
    <t>貼物下地</t>
    <rPh sb="0" eb="1">
      <t>ハ</t>
    </rPh>
    <rPh sb="1" eb="2">
      <t>モノ</t>
    </rPh>
    <rPh sb="2" eb="4">
      <t>シタジ</t>
    </rPh>
    <phoneticPr fontId="8"/>
  </si>
  <si>
    <t>㎡</t>
    <phoneticPr fontId="8"/>
  </si>
  <si>
    <t>ｍ</t>
    <phoneticPr fontId="8"/>
  </si>
  <si>
    <t>左官工</t>
    <rPh sb="0" eb="2">
      <t>サカン</t>
    </rPh>
    <rPh sb="2" eb="3">
      <t>コウ</t>
    </rPh>
    <phoneticPr fontId="4"/>
  </si>
  <si>
    <t>現金100％</t>
    <rPh sb="0" eb="2">
      <t>ゲンキン</t>
    </rPh>
    <phoneticPr fontId="4"/>
  </si>
  <si>
    <t>法定福利費</t>
    <phoneticPr fontId="4"/>
  </si>
  <si>
    <t>建退共掛金</t>
    <phoneticPr fontId="4"/>
  </si>
  <si>
    <t>令和</t>
    <rPh sb="0" eb="2">
      <t>レイワ</t>
    </rPh>
    <phoneticPr fontId="4"/>
  </si>
  <si>
    <t>年</t>
    <rPh sb="0" eb="1">
      <t>ネン</t>
    </rPh>
    <phoneticPr fontId="4"/>
  </si>
  <si>
    <t>事業所の都道府県No.</t>
    <rPh sb="0" eb="3">
      <t>ジギョウショ</t>
    </rPh>
    <rPh sb="4" eb="8">
      <t>トドウフケン</t>
    </rPh>
    <phoneticPr fontId="4"/>
  </si>
  <si>
    <t>都道府県名</t>
    <rPh sb="0" eb="4">
      <t>トドウフケン</t>
    </rPh>
    <rPh sb="4" eb="5">
      <t>メイ</t>
    </rPh>
    <phoneticPr fontId="4"/>
  </si>
  <si>
    <t>計</t>
    <rPh sb="0" eb="1">
      <t>ケイ</t>
    </rPh>
    <phoneticPr fontId="8"/>
  </si>
  <si>
    <r>
      <t>3月からの「</t>
    </r>
    <r>
      <rPr>
        <b/>
        <sz val="11"/>
        <color theme="1"/>
        <rFont val="游ゴシック"/>
        <family val="3"/>
        <charset val="128"/>
        <scheme val="minor"/>
      </rPr>
      <t>公共工事設計労務単価</t>
    </r>
    <r>
      <rPr>
        <sz val="11"/>
        <color theme="1"/>
        <rFont val="游ゴシック"/>
        <family val="2"/>
        <scheme val="minor"/>
      </rPr>
      <t>」</t>
    </r>
    <rPh sb="1" eb="2">
      <t>ガツ</t>
    </rPh>
    <rPh sb="6" eb="8">
      <t>コウキョウ</t>
    </rPh>
    <rPh sb="8" eb="10">
      <t>コウジ</t>
    </rPh>
    <rPh sb="10" eb="12">
      <t>セッケイ</t>
    </rPh>
    <rPh sb="12" eb="14">
      <t>ロウム</t>
    </rPh>
    <rPh sb="14" eb="16">
      <t>タンカ</t>
    </rPh>
    <phoneticPr fontId="4"/>
  </si>
  <si>
    <t>円/日</t>
    <rPh sb="0" eb="1">
      <t>エン</t>
    </rPh>
    <rPh sb="2" eb="3">
      <t>ニチ</t>
    </rPh>
    <phoneticPr fontId="4"/>
  </si>
  <si>
    <t>北海道</t>
    <rPh sb="0" eb="3">
      <t>ホッカイドウ</t>
    </rPh>
    <phoneticPr fontId="8"/>
  </si>
  <si>
    <t>青森県</t>
    <rPh sb="0" eb="3">
      <t>アオモリケン</t>
    </rPh>
    <phoneticPr fontId="8"/>
  </si>
  <si>
    <t>岩手県</t>
    <rPh sb="0" eb="3">
      <t>イワテケン</t>
    </rPh>
    <phoneticPr fontId="8"/>
  </si>
  <si>
    <t>宮城県</t>
    <rPh sb="0" eb="3">
      <t>ミヤギケン</t>
    </rPh>
    <phoneticPr fontId="8"/>
  </si>
  <si>
    <t>秋田県</t>
    <rPh sb="0" eb="3">
      <t>アキタケン</t>
    </rPh>
    <phoneticPr fontId="8"/>
  </si>
  <si>
    <t>山形県</t>
    <rPh sb="0" eb="3">
      <t>ヤマガタケン</t>
    </rPh>
    <phoneticPr fontId="8"/>
  </si>
  <si>
    <t>福島県</t>
    <rPh sb="0" eb="3">
      <t>フクシマケン</t>
    </rPh>
    <phoneticPr fontId="8"/>
  </si>
  <si>
    <t>茨城県</t>
    <rPh sb="0" eb="3">
      <t>イバラキケン</t>
    </rPh>
    <phoneticPr fontId="8"/>
  </si>
  <si>
    <t>栃木県</t>
    <rPh sb="0" eb="2">
      <t>トチギ</t>
    </rPh>
    <rPh sb="2" eb="3">
      <t>ケン</t>
    </rPh>
    <phoneticPr fontId="8"/>
  </si>
  <si>
    <t>群馬県</t>
    <rPh sb="0" eb="3">
      <t>グンマケン</t>
    </rPh>
    <phoneticPr fontId="8"/>
  </si>
  <si>
    <t>埼玉県</t>
    <rPh sb="0" eb="3">
      <t>サイタマケン</t>
    </rPh>
    <phoneticPr fontId="8"/>
  </si>
  <si>
    <t>千葉県</t>
    <rPh sb="0" eb="3">
      <t>チバケン</t>
    </rPh>
    <phoneticPr fontId="8"/>
  </si>
  <si>
    <t>東京都</t>
    <rPh sb="0" eb="3">
      <t>トウキョウト</t>
    </rPh>
    <phoneticPr fontId="8"/>
  </si>
  <si>
    <t>神奈川県</t>
    <rPh sb="0" eb="4">
      <t>カナガワケン</t>
    </rPh>
    <phoneticPr fontId="8"/>
  </si>
  <si>
    <t>新潟県</t>
    <rPh sb="0" eb="3">
      <t>ニイガタケン</t>
    </rPh>
    <phoneticPr fontId="8"/>
  </si>
  <si>
    <t>富山県</t>
    <rPh sb="0" eb="2">
      <t>トヤマ</t>
    </rPh>
    <rPh sb="2" eb="3">
      <t>ケン</t>
    </rPh>
    <phoneticPr fontId="8"/>
  </si>
  <si>
    <t>石川県</t>
    <rPh sb="0" eb="3">
      <t>イシカワケン</t>
    </rPh>
    <phoneticPr fontId="8"/>
  </si>
  <si>
    <t>福井県</t>
    <rPh sb="0" eb="3">
      <t>フクイケン</t>
    </rPh>
    <phoneticPr fontId="8"/>
  </si>
  <si>
    <t>山梨県</t>
    <rPh sb="0" eb="3">
      <t>ヤマナシケン</t>
    </rPh>
    <phoneticPr fontId="8"/>
  </si>
  <si>
    <t>長野県</t>
    <rPh sb="0" eb="3">
      <t>ナガノケン</t>
    </rPh>
    <phoneticPr fontId="8"/>
  </si>
  <si>
    <t>岐阜県</t>
    <rPh sb="0" eb="3">
      <t>ギフケン</t>
    </rPh>
    <phoneticPr fontId="8"/>
  </si>
  <si>
    <t>静岡県</t>
    <rPh sb="0" eb="3">
      <t>シズオカケン</t>
    </rPh>
    <phoneticPr fontId="8"/>
  </si>
  <si>
    <t>愛知県</t>
    <rPh sb="0" eb="3">
      <t>アイチケン</t>
    </rPh>
    <phoneticPr fontId="8"/>
  </si>
  <si>
    <t>三重県</t>
    <rPh sb="0" eb="3">
      <t>ミエケン</t>
    </rPh>
    <phoneticPr fontId="8"/>
  </si>
  <si>
    <t>滋賀県</t>
    <rPh sb="0" eb="3">
      <t>シガケン</t>
    </rPh>
    <phoneticPr fontId="8"/>
  </si>
  <si>
    <t>京都府</t>
    <rPh sb="0" eb="3">
      <t>キョウトフ</t>
    </rPh>
    <phoneticPr fontId="8"/>
  </si>
  <si>
    <t>大阪府</t>
    <rPh sb="0" eb="3">
      <t>オオサカフ</t>
    </rPh>
    <phoneticPr fontId="8"/>
  </si>
  <si>
    <t>兵庫県</t>
    <rPh sb="0" eb="3">
      <t>ヒョウゴケン</t>
    </rPh>
    <phoneticPr fontId="8"/>
  </si>
  <si>
    <t>奈良県</t>
    <rPh sb="0" eb="3">
      <t>ナラケン</t>
    </rPh>
    <phoneticPr fontId="8"/>
  </si>
  <si>
    <t>和歌山県</t>
    <rPh sb="0" eb="4">
      <t>ワカヤマケン</t>
    </rPh>
    <phoneticPr fontId="8"/>
  </si>
  <si>
    <t>鳥取県</t>
    <rPh sb="0" eb="3">
      <t>トットリケン</t>
    </rPh>
    <phoneticPr fontId="8"/>
  </si>
  <si>
    <t>島根県</t>
    <rPh sb="0" eb="3">
      <t>シマネケン</t>
    </rPh>
    <phoneticPr fontId="8"/>
  </si>
  <si>
    <t>岡山県</t>
    <rPh sb="0" eb="3">
      <t>オカヤマケン</t>
    </rPh>
    <phoneticPr fontId="8"/>
  </si>
  <si>
    <t>広島県</t>
    <rPh sb="0" eb="3">
      <t>ヒロシマケン</t>
    </rPh>
    <phoneticPr fontId="8"/>
  </si>
  <si>
    <t>山口県</t>
    <rPh sb="0" eb="3">
      <t>ヤマグチケン</t>
    </rPh>
    <phoneticPr fontId="8"/>
  </si>
  <si>
    <t>徳島県</t>
    <rPh sb="0" eb="3">
      <t>トクシマケン</t>
    </rPh>
    <phoneticPr fontId="8"/>
  </si>
  <si>
    <t>香川県</t>
    <rPh sb="0" eb="3">
      <t>カガワケン</t>
    </rPh>
    <phoneticPr fontId="8"/>
  </si>
  <si>
    <t>愛媛県</t>
    <rPh sb="0" eb="3">
      <t>エヒメケン</t>
    </rPh>
    <phoneticPr fontId="8"/>
  </si>
  <si>
    <t>高知県</t>
    <rPh sb="0" eb="3">
      <t>コウチケン</t>
    </rPh>
    <phoneticPr fontId="8"/>
  </si>
  <si>
    <t>福岡県</t>
    <rPh sb="0" eb="3">
      <t>フクオカケン</t>
    </rPh>
    <phoneticPr fontId="8"/>
  </si>
  <si>
    <t>佐賀県</t>
    <rPh sb="0" eb="3">
      <t>サガケン</t>
    </rPh>
    <phoneticPr fontId="8"/>
  </si>
  <si>
    <t>長崎県</t>
    <rPh sb="0" eb="3">
      <t>ナガサキケン</t>
    </rPh>
    <phoneticPr fontId="8"/>
  </si>
  <si>
    <t>熊本県</t>
    <rPh sb="0" eb="3">
      <t>クマモトケン</t>
    </rPh>
    <phoneticPr fontId="8"/>
  </si>
  <si>
    <t>大分県</t>
    <rPh sb="0" eb="3">
      <t>オオイタケン</t>
    </rPh>
    <phoneticPr fontId="8"/>
  </si>
  <si>
    <t>宮崎県</t>
    <rPh sb="0" eb="3">
      <t>ミヤザキケン</t>
    </rPh>
    <phoneticPr fontId="8"/>
  </si>
  <si>
    <t>鹿児島県</t>
    <rPh sb="0" eb="4">
      <t>カゴシマケン</t>
    </rPh>
    <phoneticPr fontId="8"/>
  </si>
  <si>
    <t>沖縄県</t>
    <rPh sb="0" eb="3">
      <t>オキナワケン</t>
    </rPh>
    <phoneticPr fontId="8"/>
  </si>
  <si>
    <t>健康保険料</t>
    <rPh sb="0" eb="2">
      <t>ケンコウ</t>
    </rPh>
    <phoneticPr fontId="8"/>
  </si>
  <si>
    <t>設計労務単価</t>
    <rPh sb="0" eb="2">
      <t>セッケイ</t>
    </rPh>
    <rPh sb="2" eb="4">
      <t>ロウム</t>
    </rPh>
    <rPh sb="4" eb="6">
      <t>タンカ</t>
    </rPh>
    <phoneticPr fontId="4"/>
  </si>
  <si>
    <t>厚生年金保険料</t>
    <rPh sb="0" eb="2">
      <t>コウセイ</t>
    </rPh>
    <rPh sb="2" eb="4">
      <t>ネンキン</t>
    </rPh>
    <rPh sb="4" eb="7">
      <t>ホケンリョウ</t>
    </rPh>
    <phoneticPr fontId="8"/>
  </si>
  <si>
    <t>都道府県</t>
    <rPh sb="0" eb="2">
      <t>トドウ</t>
    </rPh>
    <rPh sb="2" eb="3">
      <t>フ</t>
    </rPh>
    <rPh sb="3" eb="4">
      <t>ケン</t>
    </rPh>
    <phoneticPr fontId="8"/>
  </si>
  <si>
    <t>毛利建設工業株式会社</t>
    <rPh sb="0" eb="2">
      <t>モウリ</t>
    </rPh>
    <rPh sb="2" eb="4">
      <t>ケンセツ</t>
    </rPh>
    <rPh sb="4" eb="6">
      <t>コウギョウ</t>
    </rPh>
    <rPh sb="6" eb="8">
      <t>カブシキ</t>
    </rPh>
    <rPh sb="8" eb="10">
      <t>カイシャ</t>
    </rPh>
    <phoneticPr fontId="4"/>
  </si>
  <si>
    <t>矢沢左官工業株式会社</t>
    <rPh sb="0" eb="2">
      <t>ヤザワ</t>
    </rPh>
    <rPh sb="2" eb="4">
      <t>サカン</t>
    </rPh>
    <rPh sb="4" eb="6">
      <t>コウギョウ</t>
    </rPh>
    <rPh sb="6" eb="8">
      <t>カブシキ</t>
    </rPh>
    <rPh sb="8" eb="10">
      <t>カイシャ</t>
    </rPh>
    <phoneticPr fontId="4"/>
  </si>
  <si>
    <t>＜参考＞</t>
    <rPh sb="1" eb="3">
      <t>サンコウ</t>
    </rPh>
    <phoneticPr fontId="4"/>
  </si>
  <si>
    <t>整理
区分</t>
    <rPh sb="0" eb="2">
      <t>セイリ</t>
    </rPh>
    <rPh sb="3" eb="5">
      <t>クブン</t>
    </rPh>
    <phoneticPr fontId="8"/>
  </si>
  <si>
    <t>対策項目</t>
    <rPh sb="0" eb="4">
      <t>タイサクコウモク</t>
    </rPh>
    <phoneticPr fontId="8"/>
  </si>
  <si>
    <t>対策の実施分担</t>
    <rPh sb="0" eb="2">
      <t>タイサク</t>
    </rPh>
    <rPh sb="3" eb="5">
      <t>ジッシ</t>
    </rPh>
    <rPh sb="5" eb="7">
      <t>ブンタン</t>
    </rPh>
    <phoneticPr fontId="8"/>
  </si>
  <si>
    <t>費用負担</t>
    <rPh sb="0" eb="2">
      <t>ヒヨウ</t>
    </rPh>
    <rPh sb="2" eb="4">
      <t>フタン</t>
    </rPh>
    <phoneticPr fontId="8"/>
  </si>
  <si>
    <t>注文者</t>
    <rPh sb="0" eb="3">
      <t>チュウモンシャ</t>
    </rPh>
    <phoneticPr fontId="8"/>
  </si>
  <si>
    <t>下請</t>
    <rPh sb="0" eb="2">
      <t>シタウ</t>
    </rPh>
    <phoneticPr fontId="8"/>
  </si>
  <si>
    <t>安全衛生
管理体制</t>
    <rPh sb="0" eb="4">
      <t>アンゼンエイセイ</t>
    </rPh>
    <rPh sb="5" eb="9">
      <t>カンリタイセイ</t>
    </rPh>
    <phoneticPr fontId="8"/>
  </si>
  <si>
    <t>工事現場管理</t>
    <rPh sb="0" eb="4">
      <t>コウジゲンバ</t>
    </rPh>
    <rPh sb="4" eb="6">
      <t>カンリ</t>
    </rPh>
    <phoneticPr fontId="8"/>
  </si>
  <si>
    <t>健康の保持増進のための措置・快適な
職場環境の形成のための措置</t>
    <rPh sb="0" eb="2">
      <t>ケンコウ</t>
    </rPh>
    <rPh sb="3" eb="5">
      <t>ホジ</t>
    </rPh>
    <rPh sb="5" eb="7">
      <t>ゾウシン</t>
    </rPh>
    <rPh sb="11" eb="13">
      <t>ソチ</t>
    </rPh>
    <rPh sb="14" eb="16">
      <t>カイテキ</t>
    </rPh>
    <rPh sb="18" eb="22">
      <t>ショクバカンキョウ</t>
    </rPh>
    <rPh sb="23" eb="25">
      <t>ケイセイ</t>
    </rPh>
    <rPh sb="29" eb="31">
      <t>ソチ</t>
    </rPh>
    <phoneticPr fontId="8"/>
  </si>
  <si>
    <t>作業環境の測定</t>
    <rPh sb="0" eb="4">
      <t>サギョウカンキョウ</t>
    </rPh>
    <rPh sb="5" eb="7">
      <t>ソクテイ</t>
    </rPh>
    <phoneticPr fontId="8"/>
  </si>
  <si>
    <t>リスクアセスメントの実施及びその結果に
基づくリスク低減措置の実施</t>
    <rPh sb="10" eb="12">
      <t>ジッシ</t>
    </rPh>
    <rPh sb="12" eb="13">
      <t>オヨ</t>
    </rPh>
    <rPh sb="16" eb="18">
      <t>ケッカ</t>
    </rPh>
    <rPh sb="20" eb="21">
      <t>モト</t>
    </rPh>
    <rPh sb="26" eb="30">
      <t>テイゲンソチ</t>
    </rPh>
    <rPh sb="31" eb="33">
      <t>ジッシ</t>
    </rPh>
    <phoneticPr fontId="8"/>
  </si>
  <si>
    <t>測定機器の用意</t>
    <rPh sb="0" eb="4">
      <t>ソクテイキキ</t>
    </rPh>
    <rPh sb="5" eb="7">
      <t>ヨウイ</t>
    </rPh>
    <phoneticPr fontId="8"/>
  </si>
  <si>
    <t>労働者の危険又は健康障害を
防止するための措置</t>
    <rPh sb="0" eb="3">
      <t>ロウドウシャ</t>
    </rPh>
    <rPh sb="4" eb="6">
      <t>キケン</t>
    </rPh>
    <rPh sb="6" eb="7">
      <t>マタ</t>
    </rPh>
    <rPh sb="8" eb="12">
      <t>ケンコウショウガイ</t>
    </rPh>
    <rPh sb="14" eb="16">
      <t>ボウシ</t>
    </rPh>
    <rPh sb="21" eb="23">
      <t>ソチ</t>
    </rPh>
    <phoneticPr fontId="8"/>
  </si>
  <si>
    <t>固定式足場の組立と解体</t>
    <rPh sb="0" eb="5">
      <t>コテイシキアシバ</t>
    </rPh>
    <rPh sb="6" eb="8">
      <t>クミタテ</t>
    </rPh>
    <rPh sb="9" eb="11">
      <t>カイタイ</t>
    </rPh>
    <phoneticPr fontId="8"/>
  </si>
  <si>
    <t>測定環境の設定</t>
    <rPh sb="0" eb="4">
      <t>ソクテイカンキョウ</t>
    </rPh>
    <rPh sb="5" eb="7">
      <t>セッテイ</t>
    </rPh>
    <phoneticPr fontId="8"/>
  </si>
  <si>
    <t>固定式足場以外の作業床の組立と解体</t>
    <rPh sb="0" eb="3">
      <t>コテイシキ</t>
    </rPh>
    <rPh sb="3" eb="5">
      <t>アシバ</t>
    </rPh>
    <rPh sb="5" eb="7">
      <t>イガイ</t>
    </rPh>
    <rPh sb="8" eb="11">
      <t>サギョウユカ</t>
    </rPh>
    <rPh sb="12" eb="14">
      <t>クミタテ</t>
    </rPh>
    <rPh sb="15" eb="17">
      <t>カイタイ</t>
    </rPh>
    <phoneticPr fontId="8"/>
  </si>
  <si>
    <t>作業環境の構築</t>
    <rPh sb="0" eb="2">
      <t>サギョウ</t>
    </rPh>
    <rPh sb="2" eb="4">
      <t>カンキョウ</t>
    </rPh>
    <rPh sb="5" eb="7">
      <t>コウチク</t>
    </rPh>
    <phoneticPr fontId="8"/>
  </si>
  <si>
    <t>作業構台・吊り構台の組立と解体</t>
    <rPh sb="0" eb="2">
      <t>サギョウ</t>
    </rPh>
    <rPh sb="2" eb="4">
      <t>コウダイ</t>
    </rPh>
    <rPh sb="5" eb="6">
      <t>ツ</t>
    </rPh>
    <rPh sb="7" eb="9">
      <t>コウダイ</t>
    </rPh>
    <rPh sb="10" eb="12">
      <t>クミタテ</t>
    </rPh>
    <rPh sb="13" eb="15">
      <t>カイタイ</t>
    </rPh>
    <phoneticPr fontId="8"/>
  </si>
  <si>
    <t>換気設備</t>
    <rPh sb="0" eb="4">
      <t>カンキセツビ</t>
    </rPh>
    <phoneticPr fontId="8"/>
  </si>
  <si>
    <t>昇降設備の設置と撤去</t>
    <rPh sb="0" eb="4">
      <t>ショウコウセツビ</t>
    </rPh>
    <rPh sb="5" eb="7">
      <t>セッチ</t>
    </rPh>
    <rPh sb="8" eb="10">
      <t>テッキョ</t>
    </rPh>
    <phoneticPr fontId="8"/>
  </si>
  <si>
    <t>空調設備、空気清浄設備</t>
    <rPh sb="0" eb="4">
      <t>クウチョウセツビ</t>
    </rPh>
    <rPh sb="5" eb="9">
      <t>クウキセイジョウ</t>
    </rPh>
    <rPh sb="9" eb="11">
      <t>セツビ</t>
    </rPh>
    <phoneticPr fontId="8"/>
  </si>
  <si>
    <t>土留め支保工の組立と解体</t>
    <rPh sb="0" eb="2">
      <t>ドド</t>
    </rPh>
    <rPh sb="3" eb="6">
      <t>シホコウ</t>
    </rPh>
    <rPh sb="7" eb="9">
      <t>クミタテ</t>
    </rPh>
    <rPh sb="10" eb="12">
      <t>カイタイ</t>
    </rPh>
    <phoneticPr fontId="8"/>
  </si>
  <si>
    <t>照明器具</t>
    <rPh sb="0" eb="4">
      <t>ショウメイキグ</t>
    </rPh>
    <phoneticPr fontId="8"/>
  </si>
  <si>
    <t>保護具の着用</t>
    <rPh sb="0" eb="3">
      <t>ホゴグ</t>
    </rPh>
    <rPh sb="4" eb="6">
      <t>チャクヨウ</t>
    </rPh>
    <phoneticPr fontId="8"/>
  </si>
  <si>
    <t>電気設備</t>
    <rPh sb="0" eb="4">
      <t>デンキセツビ</t>
    </rPh>
    <phoneticPr fontId="8"/>
  </si>
  <si>
    <t>墜落等による危険の防止</t>
    <rPh sb="0" eb="3">
      <t>ツイラクトウ</t>
    </rPh>
    <rPh sb="6" eb="8">
      <t>キケン</t>
    </rPh>
    <rPh sb="9" eb="11">
      <t>ボウシ</t>
    </rPh>
    <phoneticPr fontId="8"/>
  </si>
  <si>
    <t>給排水設備</t>
    <rPh sb="0" eb="3">
      <t>キュウハイスイ</t>
    </rPh>
    <rPh sb="3" eb="5">
      <t>セツビ</t>
    </rPh>
    <phoneticPr fontId="8"/>
  </si>
  <si>
    <t>手摺、幅木等</t>
    <rPh sb="0" eb="2">
      <t>テスリ</t>
    </rPh>
    <rPh sb="3" eb="5">
      <t>ハバキ</t>
    </rPh>
    <rPh sb="5" eb="6">
      <t>トウ</t>
    </rPh>
    <phoneticPr fontId="8"/>
  </si>
  <si>
    <t>休憩室、仮眠設備</t>
    <rPh sb="0" eb="3">
      <t>キュウケイシツ</t>
    </rPh>
    <rPh sb="4" eb="8">
      <t>カミンセツビ</t>
    </rPh>
    <phoneticPr fontId="8"/>
  </si>
  <si>
    <t>開口部養生</t>
    <rPh sb="0" eb="3">
      <t>カイコウブ</t>
    </rPh>
    <rPh sb="3" eb="5">
      <t>ヨウジョウ</t>
    </rPh>
    <phoneticPr fontId="8"/>
  </si>
  <si>
    <t>職場生活支援施設（トイレ、洗面所等）</t>
    <rPh sb="0" eb="2">
      <t>ショクバ</t>
    </rPh>
    <rPh sb="2" eb="4">
      <t>セイカツ</t>
    </rPh>
    <rPh sb="4" eb="6">
      <t>シエン</t>
    </rPh>
    <rPh sb="6" eb="8">
      <t>シセツ</t>
    </rPh>
    <rPh sb="13" eb="15">
      <t>センメン</t>
    </rPh>
    <rPh sb="15" eb="16">
      <t>ジョ</t>
    </rPh>
    <rPh sb="16" eb="17">
      <t>トウ</t>
    </rPh>
    <phoneticPr fontId="8"/>
  </si>
  <si>
    <t>落下防護ネット・小幅ネット</t>
    <rPh sb="0" eb="4">
      <t>ラッカボウゴ</t>
    </rPh>
    <rPh sb="8" eb="10">
      <t>コハバ</t>
    </rPh>
    <phoneticPr fontId="8"/>
  </si>
  <si>
    <t>熱中症対策</t>
    <rPh sb="0" eb="3">
      <t>ネッチュウショウ</t>
    </rPh>
    <rPh sb="3" eb="5">
      <t>タイサク</t>
    </rPh>
    <phoneticPr fontId="8"/>
  </si>
  <si>
    <t>ロープ高所作業における危険の防止</t>
    <rPh sb="3" eb="5">
      <t>コウショ</t>
    </rPh>
    <rPh sb="5" eb="7">
      <t>サギョウ</t>
    </rPh>
    <rPh sb="11" eb="13">
      <t>キケン</t>
    </rPh>
    <rPh sb="14" eb="16">
      <t>ボウシ</t>
    </rPh>
    <phoneticPr fontId="8"/>
  </si>
  <si>
    <t>応急措置・緊急時対応</t>
    <rPh sb="0" eb="4">
      <t>オウキュウソチ</t>
    </rPh>
    <rPh sb="5" eb="8">
      <t>キンキュウジ</t>
    </rPh>
    <rPh sb="8" eb="10">
      <t>タイオウ</t>
    </rPh>
    <phoneticPr fontId="8"/>
  </si>
  <si>
    <t>飛来崩壊災害による危険の防止</t>
    <rPh sb="0" eb="2">
      <t>ヒライ</t>
    </rPh>
    <rPh sb="2" eb="4">
      <t>ホウカイ</t>
    </rPh>
    <rPh sb="4" eb="6">
      <t>サイガイ</t>
    </rPh>
    <rPh sb="9" eb="11">
      <t>キケン</t>
    </rPh>
    <rPh sb="12" eb="14">
      <t>ボウシ</t>
    </rPh>
    <phoneticPr fontId="8"/>
  </si>
  <si>
    <t>その他の疾病・衛生対策</t>
    <rPh sb="2" eb="3">
      <t>タ</t>
    </rPh>
    <rPh sb="4" eb="6">
      <t>シツビョウ</t>
    </rPh>
    <rPh sb="7" eb="9">
      <t>エイセイ</t>
    </rPh>
    <rPh sb="9" eb="11">
      <t>タイサク</t>
    </rPh>
    <phoneticPr fontId="8"/>
  </si>
  <si>
    <t>揚重用吊具</t>
    <rPh sb="0" eb="1">
      <t>ア</t>
    </rPh>
    <rPh sb="1" eb="2">
      <t>シゲル</t>
    </rPh>
    <rPh sb="2" eb="3">
      <t>ヨウ</t>
    </rPh>
    <rPh sb="3" eb="5">
      <t>ツリグ</t>
    </rPh>
    <phoneticPr fontId="8"/>
  </si>
  <si>
    <t>その他</t>
    <rPh sb="2" eb="3">
      <t>タ</t>
    </rPh>
    <phoneticPr fontId="8"/>
  </si>
  <si>
    <t>安全意識、注意喚起</t>
    <rPh sb="0" eb="4">
      <t>アンゼンイシキ</t>
    </rPh>
    <rPh sb="5" eb="9">
      <t>チュウイカンキ</t>
    </rPh>
    <phoneticPr fontId="8"/>
  </si>
  <si>
    <t>警報設備</t>
    <rPh sb="0" eb="4">
      <t>ケイホウセツビ</t>
    </rPh>
    <phoneticPr fontId="8"/>
  </si>
  <si>
    <t>交通規制に要する対策</t>
    <rPh sb="0" eb="4">
      <t>コウツウキセイ</t>
    </rPh>
    <rPh sb="5" eb="6">
      <t>ヨウ</t>
    </rPh>
    <rPh sb="8" eb="10">
      <t>タイサク</t>
    </rPh>
    <phoneticPr fontId="8"/>
  </si>
  <si>
    <t>避難用設備</t>
    <rPh sb="0" eb="5">
      <t>ヒナンヨウセツビ</t>
    </rPh>
    <phoneticPr fontId="8"/>
  </si>
  <si>
    <t>公衆災害に要する対策（仮囲い等）</t>
    <rPh sb="0" eb="2">
      <t>コウシュウ</t>
    </rPh>
    <rPh sb="2" eb="4">
      <t>サイガイ</t>
    </rPh>
    <rPh sb="5" eb="6">
      <t>ヨウ</t>
    </rPh>
    <rPh sb="8" eb="10">
      <t>タイサク</t>
    </rPh>
    <rPh sb="11" eb="13">
      <t>カリガコ</t>
    </rPh>
    <rPh sb="14" eb="15">
      <t>トウ</t>
    </rPh>
    <phoneticPr fontId="8"/>
  </si>
  <si>
    <t>火災防止</t>
    <rPh sb="0" eb="4">
      <t>カサイボウシ</t>
    </rPh>
    <phoneticPr fontId="8"/>
  </si>
  <si>
    <t>追加項目（当該工事で確認が必要な項目）</t>
    <rPh sb="0" eb="4">
      <t>ツイカコウモク</t>
    </rPh>
    <rPh sb="5" eb="9">
      <t>トウガイコウジ</t>
    </rPh>
    <rPh sb="10" eb="12">
      <t>カクニン</t>
    </rPh>
    <rPh sb="13" eb="15">
      <t>ヒツヨウ</t>
    </rPh>
    <rPh sb="16" eb="18">
      <t>コウモク</t>
    </rPh>
    <phoneticPr fontId="8"/>
  </si>
  <si>
    <t>危険物の対処（立入禁止措置）</t>
    <rPh sb="0" eb="3">
      <t>キケンブツ</t>
    </rPh>
    <rPh sb="4" eb="6">
      <t>タイショ</t>
    </rPh>
    <rPh sb="7" eb="8">
      <t>タ</t>
    </rPh>
    <rPh sb="8" eb="9">
      <t>イ</t>
    </rPh>
    <rPh sb="9" eb="13">
      <t>キンシソチ</t>
    </rPh>
    <phoneticPr fontId="8"/>
  </si>
  <si>
    <t>機械並びに危険物及び
有害物に関する規制</t>
    <rPh sb="0" eb="2">
      <t>キカイ</t>
    </rPh>
    <rPh sb="2" eb="3">
      <t>ナラ</t>
    </rPh>
    <rPh sb="5" eb="8">
      <t>キケンブツ</t>
    </rPh>
    <rPh sb="8" eb="9">
      <t>オヨ</t>
    </rPh>
    <rPh sb="11" eb="14">
      <t>ユウガイブツ</t>
    </rPh>
    <rPh sb="15" eb="16">
      <t>カン</t>
    </rPh>
    <rPh sb="18" eb="20">
      <t>キセイ</t>
    </rPh>
    <phoneticPr fontId="8"/>
  </si>
  <si>
    <t>調査の実施（埋設物調査・試作等）</t>
    <rPh sb="0" eb="2">
      <t>チョウサ</t>
    </rPh>
    <rPh sb="3" eb="5">
      <t>ジッシ</t>
    </rPh>
    <rPh sb="6" eb="11">
      <t>マイセツブツチョウサ</t>
    </rPh>
    <rPh sb="12" eb="14">
      <t>シサク</t>
    </rPh>
    <rPh sb="14" eb="15">
      <t>トウ</t>
    </rPh>
    <phoneticPr fontId="8"/>
  </si>
  <si>
    <t>安全点検の実施</t>
    <rPh sb="0" eb="4">
      <t>アンゼンテンケン</t>
    </rPh>
    <rPh sb="5" eb="7">
      <t>ジッシ</t>
    </rPh>
    <phoneticPr fontId="8"/>
  </si>
  <si>
    <t>機械等の危険防止</t>
    <rPh sb="0" eb="3">
      <t>キカイトウ</t>
    </rPh>
    <rPh sb="4" eb="8">
      <t>キケンボウシ</t>
    </rPh>
    <phoneticPr fontId="8"/>
  </si>
  <si>
    <t>監視連絡等に要する対策</t>
    <rPh sb="0" eb="5">
      <t>カンシレンラクトウ</t>
    </rPh>
    <rPh sb="6" eb="7">
      <t>ヨウ</t>
    </rPh>
    <rPh sb="9" eb="11">
      <t>タイサク</t>
    </rPh>
    <phoneticPr fontId="8"/>
  </si>
  <si>
    <t>倉庫、材料保管等</t>
    <rPh sb="0" eb="2">
      <t>ソウコ</t>
    </rPh>
    <rPh sb="3" eb="8">
      <t>ザイリョウホカントウ</t>
    </rPh>
    <phoneticPr fontId="8"/>
  </si>
  <si>
    <t>粉じん障害予防</t>
    <rPh sb="0" eb="1">
      <t>フン</t>
    </rPh>
    <rPh sb="3" eb="7">
      <t>ショウガイヨボウ</t>
    </rPh>
    <phoneticPr fontId="8"/>
  </si>
  <si>
    <t>石綿障害予防</t>
    <rPh sb="0" eb="2">
      <t>イシワタ</t>
    </rPh>
    <rPh sb="2" eb="6">
      <t>ショウガイヨボウ</t>
    </rPh>
    <phoneticPr fontId="8"/>
  </si>
  <si>
    <t>特定化学物質障害予防</t>
    <rPh sb="0" eb="6">
      <t>トクテイカガクブッシツ</t>
    </rPh>
    <rPh sb="6" eb="8">
      <t>ショウガイ</t>
    </rPh>
    <rPh sb="8" eb="10">
      <t>ヨボウ</t>
    </rPh>
    <phoneticPr fontId="8"/>
  </si>
  <si>
    <t>鉛中毒予防</t>
    <rPh sb="0" eb="1">
      <t>ナマリ</t>
    </rPh>
    <rPh sb="1" eb="5">
      <t>チュウドクヨボウ</t>
    </rPh>
    <phoneticPr fontId="8"/>
  </si>
  <si>
    <t>有機溶剤中毒予防</t>
    <rPh sb="0" eb="8">
      <t>ユウキヨウザイチュウドクヨボウ</t>
    </rPh>
    <phoneticPr fontId="8"/>
  </si>
  <si>
    <t>酸素欠乏消等防止</t>
    <rPh sb="0" eb="2">
      <t>サンソ</t>
    </rPh>
    <rPh sb="2" eb="4">
      <t>ケツボウ</t>
    </rPh>
    <rPh sb="4" eb="5">
      <t>ショウ</t>
    </rPh>
    <rPh sb="5" eb="6">
      <t>トウ</t>
    </rPh>
    <rPh sb="6" eb="8">
      <t>ボウシ</t>
    </rPh>
    <phoneticPr fontId="8"/>
  </si>
  <si>
    <t>労働者の就業
に当たっての
措置</t>
    <rPh sb="0" eb="3">
      <t>ロウドウシャ</t>
    </rPh>
    <rPh sb="4" eb="6">
      <t>シュウギョウ</t>
    </rPh>
    <rPh sb="8" eb="9">
      <t>ア</t>
    </rPh>
    <rPh sb="14" eb="16">
      <t>ソチ</t>
    </rPh>
    <phoneticPr fontId="8"/>
  </si>
  <si>
    <t>安全衛生教育</t>
    <rPh sb="0" eb="6">
      <t>アンゼンエイセイキョウイク</t>
    </rPh>
    <phoneticPr fontId="8"/>
  </si>
  <si>
    <t>作業内容変更時の教育</t>
    <rPh sb="0" eb="4">
      <t>サギョウナイヨウ</t>
    </rPh>
    <rPh sb="4" eb="7">
      <t>ヘンコウジ</t>
    </rPh>
    <rPh sb="8" eb="10">
      <t>キョウイク</t>
    </rPh>
    <phoneticPr fontId="8"/>
  </si>
  <si>
    <t>新規入場者教育</t>
    <rPh sb="0" eb="4">
      <t>シンキニュウジョウ</t>
    </rPh>
    <rPh sb="4" eb="5">
      <t>シャ</t>
    </rPh>
    <rPh sb="5" eb="7">
      <t>キョウイク</t>
    </rPh>
    <phoneticPr fontId="8"/>
  </si>
  <si>
    <t>送り出し教育</t>
    <rPh sb="0" eb="1">
      <t>オク</t>
    </rPh>
    <rPh sb="2" eb="3">
      <t>ダ</t>
    </rPh>
    <rPh sb="4" eb="6">
      <t>キョウイク</t>
    </rPh>
    <phoneticPr fontId="8"/>
  </si>
  <si>
    <t>法令等により実施者が明らかな主な安全衛生対策項目（必要に応じて追記）</t>
    <rPh sb="0" eb="2">
      <t>ホウレイ</t>
    </rPh>
    <rPh sb="2" eb="3">
      <t>トウ</t>
    </rPh>
    <rPh sb="6" eb="9">
      <t>ジッシシャ</t>
    </rPh>
    <rPh sb="10" eb="11">
      <t>アキ</t>
    </rPh>
    <rPh sb="14" eb="15">
      <t>オモ</t>
    </rPh>
    <rPh sb="16" eb="22">
      <t>アンゼンエイセイタイサク</t>
    </rPh>
    <rPh sb="22" eb="24">
      <t>コウモク</t>
    </rPh>
    <rPh sb="25" eb="27">
      <t>ヒツヨウ</t>
    </rPh>
    <rPh sb="28" eb="29">
      <t>オウ</t>
    </rPh>
    <rPh sb="31" eb="33">
      <t>ツイキ</t>
    </rPh>
    <phoneticPr fontId="8"/>
  </si>
  <si>
    <t xml:space="preserve"> 【下請が実施する対策項目】</t>
    <rPh sb="2" eb="4">
      <t>シタウ</t>
    </rPh>
    <rPh sb="5" eb="7">
      <t>ジッシ</t>
    </rPh>
    <rPh sb="9" eb="11">
      <t>タイサク</t>
    </rPh>
    <rPh sb="11" eb="13">
      <t>コウモク</t>
    </rPh>
    <phoneticPr fontId="8"/>
  </si>
  <si>
    <t>【下請が実施する対策項目】</t>
    <rPh sb="1" eb="3">
      <t>シタウ</t>
    </rPh>
    <rPh sb="4" eb="6">
      <t>ジッシ</t>
    </rPh>
    <rPh sb="8" eb="10">
      <t>タイサク</t>
    </rPh>
    <rPh sb="10" eb="12">
      <t>コウモク</t>
    </rPh>
    <phoneticPr fontId="8"/>
  </si>
  <si>
    <t>安全衛生管理体制</t>
    <rPh sb="0" eb="4">
      <t>アンゼンエイセイ</t>
    </rPh>
    <rPh sb="4" eb="8">
      <t>カンリタイセイ</t>
    </rPh>
    <phoneticPr fontId="8"/>
  </si>
  <si>
    <t>　　健康診断</t>
    <rPh sb="2" eb="6">
      <t>ケンコウシンダン</t>
    </rPh>
    <phoneticPr fontId="8"/>
  </si>
  <si>
    <t>◯安全衛生に向けた人員配置</t>
    <rPh sb="1" eb="5">
      <t>アンゼンエイセイ</t>
    </rPh>
    <rPh sb="6" eb="7">
      <t>ム</t>
    </rPh>
    <rPh sb="9" eb="13">
      <t>ジンインハイチ</t>
    </rPh>
    <phoneticPr fontId="8"/>
  </si>
  <si>
    <t>◯健康診断</t>
    <rPh sb="1" eb="5">
      <t>ケンコウシンダン</t>
    </rPh>
    <phoneticPr fontId="8"/>
  </si>
  <si>
    <t>◯委員会の設置</t>
    <rPh sb="1" eb="4">
      <t>イインカイ</t>
    </rPh>
    <rPh sb="5" eb="7">
      <t>セッチ</t>
    </rPh>
    <phoneticPr fontId="8"/>
  </si>
  <si>
    <t>・一般定期健康診断</t>
    <rPh sb="1" eb="3">
      <t>イッパン</t>
    </rPh>
    <rPh sb="3" eb="9">
      <t>テイキケンコウシンダン</t>
    </rPh>
    <phoneticPr fontId="8"/>
  </si>
  <si>
    <t>◯安全衛生管理体制</t>
    <rPh sb="1" eb="9">
      <t>アンゼンエイセイカンリタイセイ</t>
    </rPh>
    <phoneticPr fontId="8"/>
  </si>
  <si>
    <t>・特定業務健康診断</t>
    <rPh sb="1" eb="3">
      <t>トクテイ</t>
    </rPh>
    <rPh sb="3" eb="5">
      <t>ギョウム</t>
    </rPh>
    <rPh sb="5" eb="9">
      <t>ケンコウシンダン</t>
    </rPh>
    <phoneticPr fontId="8"/>
  </si>
  <si>
    <t>◯労働安全衛生マネジメントシステム（OHSMS）</t>
    <rPh sb="1" eb="7">
      <t>ロウドウアンゼンエイセイ</t>
    </rPh>
    <phoneticPr fontId="8"/>
  </si>
  <si>
    <t>・メンタルヘルス対策</t>
    <rPh sb="8" eb="10">
      <t>タイサク</t>
    </rPh>
    <phoneticPr fontId="8"/>
  </si>
  <si>
    <t>労働者就業に当たっての措置</t>
    <rPh sb="0" eb="3">
      <t>ロウドウシャ</t>
    </rPh>
    <rPh sb="3" eb="5">
      <t>シュウギョウ</t>
    </rPh>
    <rPh sb="6" eb="7">
      <t>ア</t>
    </rPh>
    <rPh sb="11" eb="13">
      <t>ソチ</t>
    </rPh>
    <phoneticPr fontId="8"/>
  </si>
  <si>
    <t>　　追加項目</t>
    <rPh sb="2" eb="6">
      <t>ツイカコウモク</t>
    </rPh>
    <phoneticPr fontId="8"/>
  </si>
  <si>
    <t>◯安全衛生教育</t>
    <rPh sb="1" eb="3">
      <t>アンゼン</t>
    </rPh>
    <rPh sb="3" eb="7">
      <t>エイセイキョウイク</t>
    </rPh>
    <phoneticPr fontId="8"/>
  </si>
  <si>
    <t>◯</t>
    <phoneticPr fontId="8"/>
  </si>
  <si>
    <t>・雇い入れ時教育</t>
    <rPh sb="1" eb="4">
      <t>ヤトイイ</t>
    </rPh>
    <rPh sb="5" eb="6">
      <t>ジ</t>
    </rPh>
    <rPh sb="6" eb="8">
      <t>キョウイク</t>
    </rPh>
    <phoneticPr fontId="8"/>
  </si>
  <si>
    <t>・職長・安全衛生責任者教育</t>
    <rPh sb="1" eb="3">
      <t>ショクチョウ</t>
    </rPh>
    <rPh sb="4" eb="8">
      <t>アンゼンエイセイ</t>
    </rPh>
    <rPh sb="8" eb="11">
      <t>セキニンシャ</t>
    </rPh>
    <rPh sb="11" eb="13">
      <t>キョウイク</t>
    </rPh>
    <phoneticPr fontId="8"/>
  </si>
  <si>
    <t>・安全管理者、衛生管理者、安全衛生推進者、衛生推進者等の能力向上教育</t>
    <rPh sb="1" eb="3">
      <t>アンゼン</t>
    </rPh>
    <rPh sb="3" eb="6">
      <t>カンリシャ</t>
    </rPh>
    <rPh sb="7" eb="12">
      <t>エイセイカンリシャ</t>
    </rPh>
    <rPh sb="13" eb="17">
      <t>アンゼンエイセイ</t>
    </rPh>
    <rPh sb="17" eb="20">
      <t>スイシンシャ</t>
    </rPh>
    <rPh sb="21" eb="23">
      <t>エイセイ</t>
    </rPh>
    <rPh sb="23" eb="26">
      <t>スイシンシャ</t>
    </rPh>
    <rPh sb="26" eb="27">
      <t>トウ</t>
    </rPh>
    <rPh sb="28" eb="30">
      <t>ノウリョク</t>
    </rPh>
    <rPh sb="30" eb="34">
      <t>コウジョウキョウイク</t>
    </rPh>
    <phoneticPr fontId="8"/>
  </si>
  <si>
    <t>・健康教育等</t>
    <rPh sb="1" eb="6">
      <t>ケンコウキョウイクトウ</t>
    </rPh>
    <phoneticPr fontId="8"/>
  </si>
  <si>
    <t>・メンタルヘルスケアを推進するための教育研修</t>
    <rPh sb="11" eb="13">
      <t>スイシン</t>
    </rPh>
    <rPh sb="18" eb="20">
      <t>キョウイク</t>
    </rPh>
    <rPh sb="20" eb="22">
      <t>ケンシュウ</t>
    </rPh>
    <phoneticPr fontId="8"/>
  </si>
  <si>
    <t>◯作業従事者への技能講習、特別教育</t>
    <rPh sb="1" eb="6">
      <t>サギョウジュウジシャ</t>
    </rPh>
    <rPh sb="8" eb="12">
      <t>ギノウコウシュウ</t>
    </rPh>
    <rPh sb="13" eb="17">
      <t>トクベツキョウイク</t>
    </rPh>
    <phoneticPr fontId="8"/>
  </si>
  <si>
    <t>◯作業主任者への技能講習</t>
    <rPh sb="1" eb="6">
      <t>サギョウシュニンシャ</t>
    </rPh>
    <rPh sb="8" eb="12">
      <t>ギノウコウシュウ</t>
    </rPh>
    <phoneticPr fontId="8"/>
  </si>
  <si>
    <t>【注文者が実施する対策項目】</t>
    <rPh sb="1" eb="4">
      <t>チュウモンシャ</t>
    </rPh>
    <rPh sb="5" eb="7">
      <t>ジッシ</t>
    </rPh>
    <rPh sb="9" eb="11">
      <t>タイサク</t>
    </rPh>
    <rPh sb="11" eb="13">
      <t>コウモク</t>
    </rPh>
    <phoneticPr fontId="8"/>
  </si>
  <si>
    <t>◯リスクアセスメント（作業手順書等）</t>
    <rPh sb="11" eb="16">
      <t>サギョウテジュンショ</t>
    </rPh>
    <rPh sb="16" eb="17">
      <t>トウ</t>
    </rPh>
    <phoneticPr fontId="8"/>
  </si>
  <si>
    <t>　　安全衛生管理体制</t>
    <rPh sb="2" eb="10">
      <t>アンゼンエイセイカンリタイセイ</t>
    </rPh>
    <phoneticPr fontId="8"/>
  </si>
  <si>
    <t>◯危険有害業務従事者への教育</t>
    <rPh sb="1" eb="3">
      <t>キケン</t>
    </rPh>
    <rPh sb="3" eb="7">
      <t>ユウガイギョウム</t>
    </rPh>
    <rPh sb="7" eb="10">
      <t>ジュウジシャ</t>
    </rPh>
    <rPh sb="12" eb="14">
      <t>キョウイク</t>
    </rPh>
    <phoneticPr fontId="8"/>
  </si>
  <si>
    <t>◯安全一般に関する事項</t>
    <rPh sb="1" eb="3">
      <t>アンゼン</t>
    </rPh>
    <rPh sb="3" eb="5">
      <t>イッパン</t>
    </rPh>
    <rPh sb="6" eb="7">
      <t>カン</t>
    </rPh>
    <rPh sb="9" eb="11">
      <t>ジコウ</t>
    </rPh>
    <phoneticPr fontId="8"/>
  </si>
  <si>
    <t>◯作業従事者、作業主任者が必要な免許</t>
    <rPh sb="1" eb="3">
      <t>サギョウ</t>
    </rPh>
    <rPh sb="3" eb="6">
      <t>ジュウジシャ</t>
    </rPh>
    <rPh sb="7" eb="12">
      <t>サギョウシュニンシャ</t>
    </rPh>
    <rPh sb="13" eb="15">
      <t>ヒツヨウ</t>
    </rPh>
    <rPh sb="16" eb="18">
      <t>メンキョ</t>
    </rPh>
    <phoneticPr fontId="8"/>
  </si>
  <si>
    <t xml:space="preserve">労務者にかかる左官業の「安全衛生経費率」算出表 </t>
    <rPh sb="0" eb="3">
      <t>ロウムシャ</t>
    </rPh>
    <rPh sb="7" eb="10">
      <t>サカンギョウ</t>
    </rPh>
    <rPh sb="12" eb="14">
      <t>アンゼン</t>
    </rPh>
    <rPh sb="14" eb="16">
      <t>エイセイ</t>
    </rPh>
    <rPh sb="16" eb="18">
      <t>ケイヒ</t>
    </rPh>
    <rPh sb="18" eb="19">
      <t>リツ</t>
    </rPh>
    <rPh sb="20" eb="22">
      <t>サンシュツ</t>
    </rPh>
    <rPh sb="22" eb="23">
      <t>ヒョウ</t>
    </rPh>
    <phoneticPr fontId="8"/>
  </si>
  <si>
    <t>（一社）日本左官業組合連合会</t>
    <rPh sb="1" eb="3">
      <t xml:space="preserve">イッシャ </t>
    </rPh>
    <rPh sb="4" eb="11">
      <t xml:space="preserve">ニホンサカンギョウクミア </t>
    </rPh>
    <rPh sb="11" eb="14">
      <t xml:space="preserve">レンゴウカイ </t>
    </rPh>
    <phoneticPr fontId="8"/>
  </si>
  <si>
    <t>＜設定条件＞・</t>
    <rPh sb="1" eb="3">
      <t>セッテイ</t>
    </rPh>
    <rPh sb="3" eb="5">
      <t>ジョウケン</t>
    </rPh>
    <phoneticPr fontId="8"/>
  </si>
  <si>
    <t>/日　(左官）</t>
    <rPh sb="1" eb="2">
      <t>ニチ</t>
    </rPh>
    <rPh sb="4" eb="6">
      <t>サカン</t>
    </rPh>
    <phoneticPr fontId="8"/>
  </si>
  <si>
    <t>・</t>
    <phoneticPr fontId="8"/>
  </si>
  <si>
    <r>
      <t xml:space="preserve">年間労働日数 </t>
    </r>
    <r>
      <rPr>
        <b/>
        <sz val="11"/>
        <color theme="1"/>
        <rFont val="游ゴシック"/>
        <family val="3"/>
        <charset val="128"/>
        <scheme val="minor"/>
      </rPr>
      <t>２３４日</t>
    </r>
    <r>
      <rPr>
        <sz val="11"/>
        <color theme="1"/>
        <rFont val="游ゴシック"/>
        <family val="3"/>
        <charset val="128"/>
        <scheme val="minor"/>
      </rPr>
      <t>/年　（令和5年6月16日 CCUSにおけるレベル別年収の公表[国土交通省]より）</t>
    </r>
    <rPh sb="0" eb="2">
      <t>ネンカン</t>
    </rPh>
    <rPh sb="15" eb="17">
      <t>レイワ</t>
    </rPh>
    <rPh sb="18" eb="19">
      <t>ネン</t>
    </rPh>
    <rPh sb="20" eb="21">
      <t>ガツ</t>
    </rPh>
    <rPh sb="23" eb="24">
      <t>ニチ</t>
    </rPh>
    <rPh sb="36" eb="37">
      <t>ベツ</t>
    </rPh>
    <rPh sb="37" eb="39">
      <t>ネンシュウ</t>
    </rPh>
    <rPh sb="40" eb="42">
      <t>コウヒョウ</t>
    </rPh>
    <rPh sb="43" eb="45">
      <t>コクド</t>
    </rPh>
    <rPh sb="45" eb="48">
      <t>コウツウショウ</t>
    </rPh>
    <phoneticPr fontId="8"/>
  </si>
  <si>
    <t>労働時間８時間/日</t>
    <rPh sb="0" eb="1">
      <t>ロウドウジカン</t>
    </rPh>
    <phoneticPr fontId="8"/>
  </si>
  <si>
    <t>労働年数は20歳～60歳の40年間と仮定</t>
    <rPh sb="0" eb="2">
      <t>ロウドウ</t>
    </rPh>
    <rPh sb="2" eb="4">
      <t>ネンスウ</t>
    </rPh>
    <rPh sb="7" eb="8">
      <t>サイ</t>
    </rPh>
    <rPh sb="11" eb="12">
      <t>サイ</t>
    </rPh>
    <rPh sb="15" eb="17">
      <t>ネンカン</t>
    </rPh>
    <rPh sb="18" eb="20">
      <t>カテイ</t>
    </rPh>
    <phoneticPr fontId="8"/>
  </si>
  <si>
    <t>No.</t>
    <phoneticPr fontId="8"/>
  </si>
  <si>
    <t>金額
（税別）</t>
    <rPh sb="0" eb="2">
      <t>キンガク</t>
    </rPh>
    <rPh sb="4" eb="6">
      <t>ゼイベツ</t>
    </rPh>
    <phoneticPr fontId="8"/>
  </si>
  <si>
    <t>単価/年
（税別）</t>
    <rPh sb="0" eb="2">
      <t>タンカ</t>
    </rPh>
    <rPh sb="3" eb="4">
      <t>ネン</t>
    </rPh>
    <rPh sb="6" eb="8">
      <t>ゼイベツ</t>
    </rPh>
    <phoneticPr fontId="8"/>
  </si>
  <si>
    <t>摘要</t>
    <rPh sb="0" eb="2">
      <t>テキヨウ</t>
    </rPh>
    <phoneticPr fontId="8"/>
  </si>
  <si>
    <t>備考（税別）</t>
    <rPh sb="0" eb="2">
      <t>ビコウ</t>
    </rPh>
    <rPh sb="3" eb="5">
      <t>ゼイベツ</t>
    </rPh>
    <phoneticPr fontId="8"/>
  </si>
  <si>
    <t>A</t>
    <phoneticPr fontId="8"/>
  </si>
  <si>
    <t>保護帽</t>
    <rPh sb="0" eb="2">
      <t>ホゴ</t>
    </rPh>
    <rPh sb="2" eb="3">
      <t>ボウ</t>
    </rPh>
    <phoneticPr fontId="8"/>
  </si>
  <si>
    <t>耐用年数3年（ABS、PC、PE製）</t>
    <rPh sb="0" eb="4">
      <t>タイヨウネンスウ</t>
    </rPh>
    <rPh sb="5" eb="6">
      <t>ネン</t>
    </rPh>
    <rPh sb="16" eb="17">
      <t>セイ</t>
    </rPh>
    <phoneticPr fontId="8"/>
  </si>
  <si>
    <t>個</t>
    <rPh sb="0" eb="1">
      <t>コ</t>
    </rPh>
    <phoneticPr fontId="8"/>
  </si>
  <si>
    <t>耐用年数
ABS、PC、PE製（熱可塑性樹脂） 異常が認められなくても3年以内
FRP製（熱硬化性樹脂） 異常が認められなくても5年以内
装着体 異常が認められなくても1年以内</t>
    <rPh sb="0" eb="4">
      <t>タイヨウネンスウ</t>
    </rPh>
    <phoneticPr fontId="8"/>
  </si>
  <si>
    <t>墜落制止用器具（胴ベルト型）</t>
    <rPh sb="0" eb="7">
      <t>ツイラクセイシヨウキグ</t>
    </rPh>
    <rPh sb="8" eb="9">
      <t>ドウ</t>
    </rPh>
    <rPh sb="12" eb="13">
      <t>ガタ</t>
    </rPh>
    <phoneticPr fontId="8"/>
  </si>
  <si>
    <t>耐用年数2年</t>
    <rPh sb="0" eb="4">
      <t>タイヨウネンスウ</t>
    </rPh>
    <rPh sb="5" eb="6">
      <t>ネン</t>
    </rPh>
    <phoneticPr fontId="8"/>
  </si>
  <si>
    <t>使用期限：ハーネス・安全ブロックなど使用開始から3年
　　　　　　　ロープ・ランヤード・ストラップ使用開始から2年
　　　　　　　使用していなくても最大使用可能期間７年</t>
    <rPh sb="0" eb="4">
      <t>シヨウキゲン</t>
    </rPh>
    <phoneticPr fontId="8"/>
  </si>
  <si>
    <t>日本安全帯研究会</t>
    <rPh sb="0" eb="2">
      <t>ニホン</t>
    </rPh>
    <rPh sb="2" eb="8">
      <t>アンゼンタイケンキュウカイ</t>
    </rPh>
    <phoneticPr fontId="8"/>
  </si>
  <si>
    <t>墜落制止用器具（フルハーネス型）</t>
    <rPh sb="0" eb="7">
      <t>ツイラクセイシヨウキグ</t>
    </rPh>
    <rPh sb="14" eb="15">
      <t>ガタ</t>
    </rPh>
    <phoneticPr fontId="8"/>
  </si>
  <si>
    <t>使用期限：ハーネス・安全ブロックなど使用開始から3年、
　　　　　　　ロープ・ランヤード・ストラップ使用開始から2年
　　　　　　　使用していなくても最大使用可能期間７年</t>
    <rPh sb="0" eb="4">
      <t>シヨウキゲン</t>
    </rPh>
    <phoneticPr fontId="8"/>
  </si>
  <si>
    <t>保護眼鏡</t>
    <rPh sb="0" eb="2">
      <t>ホゴ</t>
    </rPh>
    <rPh sb="2" eb="4">
      <t>メガネ</t>
    </rPh>
    <phoneticPr fontId="8"/>
  </si>
  <si>
    <t>2ヶ月/個</t>
    <rPh sb="2" eb="3">
      <t>ゲツ</t>
    </rPh>
    <rPh sb="4" eb="5">
      <t>コ</t>
    </rPh>
    <phoneticPr fontId="8"/>
  </si>
  <si>
    <t>普及品</t>
    <rPh sb="0" eb="3">
      <t>フキュウヒン</t>
    </rPh>
    <phoneticPr fontId="8"/>
  </si>
  <si>
    <t>安全靴</t>
    <rPh sb="0" eb="3">
      <t>アンゼングツ</t>
    </rPh>
    <phoneticPr fontId="8"/>
  </si>
  <si>
    <t>6ヶ月/足</t>
    <rPh sb="2" eb="3">
      <t>ゲツ</t>
    </rPh>
    <rPh sb="4" eb="5">
      <t>ソク</t>
    </rPh>
    <phoneticPr fontId="8"/>
  </si>
  <si>
    <t>足</t>
    <rPh sb="0" eb="1">
      <t>ソク</t>
    </rPh>
    <phoneticPr fontId="8"/>
  </si>
  <si>
    <t>　〃</t>
    <phoneticPr fontId="8"/>
  </si>
  <si>
    <t>安全チョッキ</t>
    <rPh sb="0" eb="2">
      <t>アンゼン</t>
    </rPh>
    <phoneticPr fontId="8"/>
  </si>
  <si>
    <t>3年/枚　</t>
    <rPh sb="1" eb="2">
      <t>ネン</t>
    </rPh>
    <rPh sb="3" eb="4">
      <t>マイ</t>
    </rPh>
    <phoneticPr fontId="8"/>
  </si>
  <si>
    <t>防塵マスク</t>
    <rPh sb="0" eb="2">
      <t>ボウジン</t>
    </rPh>
    <phoneticPr fontId="8"/>
  </si>
  <si>
    <t>1ヶ月/個　</t>
    <rPh sb="2" eb="3">
      <t>ゲツ</t>
    </rPh>
    <rPh sb="4" eb="5">
      <t>コ</t>
    </rPh>
    <phoneticPr fontId="8"/>
  </si>
  <si>
    <t>防塵フィルター</t>
    <rPh sb="0" eb="2">
      <t>ボウジン</t>
    </rPh>
    <phoneticPr fontId="8"/>
  </si>
  <si>
    <t>10個/月</t>
    <rPh sb="2" eb="3">
      <t>コ</t>
    </rPh>
    <rPh sb="4" eb="5">
      <t>ツキ</t>
    </rPh>
    <phoneticPr fontId="8"/>
  </si>
  <si>
    <t>　〃　（＠１００円×１０個×１２ヶ月）</t>
    <rPh sb="0" eb="1">
      <t>コ</t>
    </rPh>
    <phoneticPr fontId="8"/>
  </si>
  <si>
    <t>耳栓</t>
    <rPh sb="0" eb="2">
      <t>ミミセン</t>
    </rPh>
    <phoneticPr fontId="8"/>
  </si>
  <si>
    <t>1個/月</t>
    <rPh sb="1" eb="2">
      <t>コ</t>
    </rPh>
    <rPh sb="3" eb="4">
      <t>ツキ</t>
    </rPh>
    <phoneticPr fontId="8"/>
  </si>
  <si>
    <t>ｾｯﾄ</t>
    <phoneticPr fontId="8"/>
  </si>
  <si>
    <t>B</t>
    <phoneticPr fontId="8"/>
  </si>
  <si>
    <t>安全衛生教育・作業従事者への技能講習、特別教育</t>
    <rPh sb="0" eb="6">
      <t>アンゼンエイセイキョウイク</t>
    </rPh>
    <rPh sb="7" eb="9">
      <t>サギョウ</t>
    </rPh>
    <rPh sb="9" eb="12">
      <t>ジュウジシャ</t>
    </rPh>
    <rPh sb="14" eb="18">
      <t>ギノウコウシュウ</t>
    </rPh>
    <rPh sb="19" eb="23">
      <t>トクベツキョウイク</t>
    </rPh>
    <phoneticPr fontId="8"/>
  </si>
  <si>
    <t>雇い入れ時教育</t>
    <rPh sb="0" eb="3">
      <t>ヤトイイ</t>
    </rPh>
    <rPh sb="4" eb="5">
      <t>ジ</t>
    </rPh>
    <rPh sb="5" eb="7">
      <t>キョウイク</t>
    </rPh>
    <phoneticPr fontId="8"/>
  </si>
  <si>
    <t>1日間（6時間）</t>
    <rPh sb="1" eb="3">
      <t>ニチアイダ</t>
    </rPh>
    <rPh sb="5" eb="7">
      <t>ジカン</t>
    </rPh>
    <phoneticPr fontId="8"/>
  </si>
  <si>
    <t>回</t>
    <rPh sb="0" eb="1">
      <t>カイ</t>
    </rPh>
    <phoneticPr fontId="8"/>
  </si>
  <si>
    <t>（（公共工事設計労務単価×1日）+受講料）÷40年</t>
    <rPh sb="2" eb="12">
      <t>コウキョウコウジセッケイロウムタンカ</t>
    </rPh>
    <rPh sb="14" eb="15">
      <t>ニチ</t>
    </rPh>
    <rPh sb="17" eb="20">
      <t>ジュコウリョウ</t>
    </rPh>
    <rPh sb="24" eb="25">
      <t>ネン</t>
    </rPh>
    <phoneticPr fontId="8"/>
  </si>
  <si>
    <t>受講料：中小建設業特別教育協会 8,636円</t>
    <rPh sb="0" eb="3">
      <t>ジュコウリョウ</t>
    </rPh>
    <rPh sb="4" eb="9">
      <t>チュウショウケンセツギョウ</t>
    </rPh>
    <rPh sb="9" eb="15">
      <t>トクベツキョウイクキョウカイ</t>
    </rPh>
    <rPh sb="21" eb="22">
      <t>エン</t>
    </rPh>
    <phoneticPr fontId="8"/>
  </si>
  <si>
    <t>送り出し教育の受講</t>
    <rPh sb="0" eb="1">
      <t>オク</t>
    </rPh>
    <rPh sb="2" eb="3">
      <t>ダ</t>
    </rPh>
    <rPh sb="4" eb="6">
      <t>キョウイク</t>
    </rPh>
    <rPh sb="7" eb="9">
      <t>ジュコウ</t>
    </rPh>
    <phoneticPr fontId="8"/>
  </si>
  <si>
    <t>1時間　現場毎 　1回/月</t>
    <rPh sb="1" eb="3">
      <t>ジカン</t>
    </rPh>
    <rPh sb="4" eb="6">
      <t>ゲンバ</t>
    </rPh>
    <rPh sb="6" eb="7">
      <t>ゴト</t>
    </rPh>
    <rPh sb="10" eb="11">
      <t>カイ</t>
    </rPh>
    <rPh sb="12" eb="13">
      <t>ツキ</t>
    </rPh>
    <phoneticPr fontId="8"/>
  </si>
  <si>
    <t>公共工事設計労務単価÷8時間×12回/年</t>
    <rPh sb="0" eb="4">
      <t>コウキョウコウジ</t>
    </rPh>
    <rPh sb="4" eb="10">
      <t>セッケイロウムタンカ</t>
    </rPh>
    <rPh sb="12" eb="14">
      <t>ジカン</t>
    </rPh>
    <rPh sb="17" eb="18">
      <t>カイ</t>
    </rPh>
    <rPh sb="19" eb="20">
      <t>ネン</t>
    </rPh>
    <phoneticPr fontId="8"/>
  </si>
  <si>
    <t>新規入場者教育の受講</t>
    <rPh sb="0" eb="7">
      <t>シンキニュウジョウシャキョウイク</t>
    </rPh>
    <rPh sb="8" eb="10">
      <t>ジュコウ</t>
    </rPh>
    <phoneticPr fontId="8"/>
  </si>
  <si>
    <t>　　　　　　〃</t>
    <phoneticPr fontId="8"/>
  </si>
  <si>
    <t xml:space="preserve">           　　　     〃</t>
    <phoneticPr fontId="8"/>
  </si>
  <si>
    <t>安全衛生協議会・職長会への参加</t>
    <rPh sb="0" eb="7">
      <t>アンゼンエイセイキョウギカイ</t>
    </rPh>
    <rPh sb="8" eb="11">
      <t>ショクチョウカイ</t>
    </rPh>
    <rPh sb="13" eb="15">
      <t>サンカ</t>
    </rPh>
    <phoneticPr fontId="8"/>
  </si>
  <si>
    <t>　　　　　　　　　　〃</t>
    <phoneticPr fontId="8"/>
  </si>
  <si>
    <t>災害防止協議会・安全パトロールへの参加</t>
    <rPh sb="0" eb="2">
      <t>サイガイ</t>
    </rPh>
    <rPh sb="2" eb="7">
      <t>ボウシキョウギカイ</t>
    </rPh>
    <rPh sb="8" eb="10">
      <t>アンゼン</t>
    </rPh>
    <rPh sb="17" eb="19">
      <t>サンカ</t>
    </rPh>
    <phoneticPr fontId="8"/>
  </si>
  <si>
    <t>朝礼・KY活動・一斉清掃等</t>
    <rPh sb="0" eb="2">
      <t xml:space="preserve">チョウレイ </t>
    </rPh>
    <rPh sb="5" eb="7">
      <t xml:space="preserve">カツドウ </t>
    </rPh>
    <rPh sb="8" eb="12">
      <t xml:space="preserve">イッセイセイソウ </t>
    </rPh>
    <rPh sb="12" eb="13">
      <t xml:space="preserve">トウ </t>
    </rPh>
    <phoneticPr fontId="8"/>
  </si>
  <si>
    <t>20分　現場毎 　1回/日</t>
    <rPh sb="2" eb="3">
      <t xml:space="preserve">フｎ </t>
    </rPh>
    <rPh sb="4" eb="6">
      <t>ゲンバ</t>
    </rPh>
    <rPh sb="6" eb="7">
      <t>ゴト</t>
    </rPh>
    <rPh sb="10" eb="11">
      <t>カイ</t>
    </rPh>
    <rPh sb="12" eb="13">
      <t xml:space="preserve">ニチ </t>
    </rPh>
    <phoneticPr fontId="8"/>
  </si>
  <si>
    <t>公共工事設計労務単価÷8h×（20/60）×234日</t>
    <rPh sb="0" eb="4">
      <t>コウキョウコウジ</t>
    </rPh>
    <rPh sb="4" eb="10">
      <t>セッケイロウムタンカ</t>
    </rPh>
    <rPh sb="25" eb="26">
      <t>ニチ</t>
    </rPh>
    <phoneticPr fontId="8"/>
  </si>
  <si>
    <t>職長・安全衛生責任者教育</t>
    <rPh sb="0" eb="2">
      <t>ショクチョウ</t>
    </rPh>
    <rPh sb="3" eb="10">
      <t>アンゼンエイセイセキニンシャ</t>
    </rPh>
    <rPh sb="10" eb="12">
      <t>キョウイク</t>
    </rPh>
    <phoneticPr fontId="8"/>
  </si>
  <si>
    <t>2日　※労務者2人に対し1人受講</t>
    <rPh sb="1" eb="2">
      <t>ニチ</t>
    </rPh>
    <rPh sb="4" eb="7">
      <t>ロウムシャ</t>
    </rPh>
    <rPh sb="8" eb="9">
      <t>ニン</t>
    </rPh>
    <rPh sb="10" eb="11">
      <t>タイ</t>
    </rPh>
    <rPh sb="13" eb="14">
      <t>ニン</t>
    </rPh>
    <rPh sb="14" eb="16">
      <t>ジュコウ</t>
    </rPh>
    <phoneticPr fontId="8"/>
  </si>
  <si>
    <t>（（公共工事設計労務単価×2日）+受講料）÷40年÷2</t>
    <rPh sb="2" eb="12">
      <t>コウキョウコウジセッケイロウムタンカ</t>
    </rPh>
    <rPh sb="14" eb="15">
      <t>ニチ</t>
    </rPh>
    <rPh sb="17" eb="20">
      <t>ジュコウリョウ</t>
    </rPh>
    <rPh sb="24" eb="25">
      <t>ネン</t>
    </rPh>
    <phoneticPr fontId="8"/>
  </si>
  <si>
    <t>受講料：中小建設業特別教育協会 20,000円</t>
    <rPh sb="0" eb="3">
      <t>ジュコウリョウ</t>
    </rPh>
    <rPh sb="4" eb="9">
      <t>チュウショウケンセツギョウ</t>
    </rPh>
    <rPh sb="9" eb="15">
      <t>トクベツキョウイクキョウカイ</t>
    </rPh>
    <rPh sb="22" eb="23">
      <t>エン</t>
    </rPh>
    <phoneticPr fontId="8"/>
  </si>
  <si>
    <t>足場組立て等特別教育</t>
    <rPh sb="0" eb="2">
      <t>アシバ</t>
    </rPh>
    <rPh sb="2" eb="4">
      <t>クミタ</t>
    </rPh>
    <rPh sb="5" eb="6">
      <t>トウ</t>
    </rPh>
    <rPh sb="6" eb="8">
      <t>トクベツ</t>
    </rPh>
    <rPh sb="8" eb="10">
      <t>キョウイク</t>
    </rPh>
    <phoneticPr fontId="8"/>
  </si>
  <si>
    <t>1日</t>
    <rPh sb="1" eb="2">
      <t>ニチ</t>
    </rPh>
    <phoneticPr fontId="8"/>
  </si>
  <si>
    <t>受講料：中小建設業特別教育協会 10,000円</t>
    <rPh sb="0" eb="3">
      <t>ジュコウリョウ</t>
    </rPh>
    <rPh sb="4" eb="9">
      <t>チュウショウケンセツギョウ</t>
    </rPh>
    <rPh sb="9" eb="15">
      <t>トクベツキョウイクキョウカイ</t>
    </rPh>
    <rPh sb="22" eb="23">
      <t>エン</t>
    </rPh>
    <phoneticPr fontId="8"/>
  </si>
  <si>
    <t>巻上げ機運転特別教育</t>
    <rPh sb="0" eb="1">
      <t>マキ</t>
    </rPh>
    <rPh sb="1" eb="2">
      <t>ア</t>
    </rPh>
    <rPh sb="3" eb="4">
      <t>キ</t>
    </rPh>
    <rPh sb="4" eb="6">
      <t>ウンテン</t>
    </rPh>
    <rPh sb="6" eb="8">
      <t>トクベツ</t>
    </rPh>
    <rPh sb="8" eb="10">
      <t>キョウイク</t>
    </rPh>
    <phoneticPr fontId="8"/>
  </si>
  <si>
    <t>受講料：中小建設業特別教育協会 9,545円</t>
    <rPh sb="0" eb="3">
      <t>ジュコウリョウ</t>
    </rPh>
    <rPh sb="4" eb="9">
      <t>チュウショウケンセツギョウ</t>
    </rPh>
    <rPh sb="9" eb="15">
      <t>トクベツキョウイクキョウカイ</t>
    </rPh>
    <rPh sb="21" eb="22">
      <t>エン</t>
    </rPh>
    <phoneticPr fontId="8"/>
  </si>
  <si>
    <t>自由研削砥石取替試運転作業者特別教育</t>
    <rPh sb="0" eb="2">
      <t>ジユウ</t>
    </rPh>
    <rPh sb="2" eb="4">
      <t>ケンサク</t>
    </rPh>
    <rPh sb="4" eb="6">
      <t>トイシ</t>
    </rPh>
    <rPh sb="6" eb="8">
      <t>トリカエ</t>
    </rPh>
    <rPh sb="8" eb="11">
      <t>シウンテン</t>
    </rPh>
    <rPh sb="11" eb="14">
      <t>サギョウシャ</t>
    </rPh>
    <rPh sb="14" eb="16">
      <t>トクベツ</t>
    </rPh>
    <rPh sb="16" eb="18">
      <t>キョウイク</t>
    </rPh>
    <phoneticPr fontId="8"/>
  </si>
  <si>
    <t>フルハーネス型墜落制止用器具特別教育</t>
    <phoneticPr fontId="8"/>
  </si>
  <si>
    <t>酸素欠乏・硫化水素危険作業特別教育</t>
    <phoneticPr fontId="8"/>
  </si>
  <si>
    <t>受講料：中小建設業特別教育協会 8,650円</t>
    <rPh sb="0" eb="3">
      <t>ジュコウリョウ</t>
    </rPh>
    <rPh sb="4" eb="9">
      <t>チュウショウケンセツギョウ</t>
    </rPh>
    <rPh sb="9" eb="15">
      <t>トクベツキョウイクキョウカイ</t>
    </rPh>
    <rPh sb="21" eb="22">
      <t>エン</t>
    </rPh>
    <phoneticPr fontId="8"/>
  </si>
  <si>
    <t>高所作業車運転特別教育（作業床の高さ10m未満）</t>
    <phoneticPr fontId="8"/>
  </si>
  <si>
    <t>受講料：労働技能講習協会 12,182円</t>
    <rPh sb="0" eb="3">
      <t>ジュコウリョウ</t>
    </rPh>
    <rPh sb="4" eb="6">
      <t>ロウドウ</t>
    </rPh>
    <rPh sb="6" eb="8">
      <t>ギノウ</t>
    </rPh>
    <rPh sb="8" eb="10">
      <t>コウシュウ</t>
    </rPh>
    <rPh sb="10" eb="12">
      <t>キョウカイ</t>
    </rPh>
    <rPh sb="19" eb="20">
      <t>エン</t>
    </rPh>
    <phoneticPr fontId="8"/>
  </si>
  <si>
    <t>職長等再教育及び安全衛生責任者教育</t>
    <phoneticPr fontId="8"/>
  </si>
  <si>
    <t>1日　※5年毎に再教育</t>
    <rPh sb="1" eb="2">
      <t>ニチ</t>
    </rPh>
    <rPh sb="5" eb="6">
      <t>ネン</t>
    </rPh>
    <rPh sb="6" eb="7">
      <t>ゴト</t>
    </rPh>
    <rPh sb="8" eb="11">
      <t>サイキョウイク</t>
    </rPh>
    <phoneticPr fontId="8"/>
  </si>
  <si>
    <t>（（公共工事設計労務単価×1日）+受講料）÷40年×8回÷2</t>
    <rPh sb="2" eb="12">
      <t>コウキョウコウジセッケイロウムタンカ</t>
    </rPh>
    <rPh sb="14" eb="15">
      <t>ニチ</t>
    </rPh>
    <rPh sb="17" eb="20">
      <t>ジュコウリョウ</t>
    </rPh>
    <rPh sb="24" eb="25">
      <t>ネン</t>
    </rPh>
    <rPh sb="27" eb="28">
      <t>カイ</t>
    </rPh>
    <phoneticPr fontId="8"/>
  </si>
  <si>
    <t>受講料：労働技能講習協会 8,818円</t>
    <rPh sb="0" eb="3">
      <t>ジュコウリョウ</t>
    </rPh>
    <rPh sb="4" eb="6">
      <t>ロウドウ</t>
    </rPh>
    <rPh sb="6" eb="8">
      <t>ギノウ</t>
    </rPh>
    <rPh sb="8" eb="10">
      <t>コウシュウ</t>
    </rPh>
    <rPh sb="10" eb="12">
      <t>キョウカイ</t>
    </rPh>
    <rPh sb="18" eb="19">
      <t>エン</t>
    </rPh>
    <phoneticPr fontId="8"/>
  </si>
  <si>
    <t>フォークリフト運転技能講習</t>
    <rPh sb="7" eb="9">
      <t>ウンテン</t>
    </rPh>
    <rPh sb="9" eb="11">
      <t>ギノウ</t>
    </rPh>
    <rPh sb="11" eb="13">
      <t>コウシュウ</t>
    </rPh>
    <phoneticPr fontId="8"/>
  </si>
  <si>
    <t>4日</t>
    <rPh sb="1" eb="2">
      <t>ニチ</t>
    </rPh>
    <phoneticPr fontId="8"/>
  </si>
  <si>
    <t>（（公共工事設計労務単価×4日）+受講料）÷40年</t>
    <rPh sb="2" eb="12">
      <t>コウキョウコウジセッケイロウムタンカ</t>
    </rPh>
    <rPh sb="14" eb="15">
      <t>ニチ</t>
    </rPh>
    <rPh sb="17" eb="20">
      <t>ジュコウリョウ</t>
    </rPh>
    <rPh sb="24" eb="25">
      <t>ネン</t>
    </rPh>
    <phoneticPr fontId="8"/>
  </si>
  <si>
    <t>受講料：東京技能講習協会 37,273円</t>
    <rPh sb="0" eb="3">
      <t>ジュコウリョウ</t>
    </rPh>
    <rPh sb="4" eb="6">
      <t>トウキョウ</t>
    </rPh>
    <rPh sb="6" eb="8">
      <t>ギノウ</t>
    </rPh>
    <rPh sb="8" eb="10">
      <t>コウシュウ</t>
    </rPh>
    <rPh sb="10" eb="12">
      <t>キョウカイ</t>
    </rPh>
    <rPh sb="19" eb="20">
      <t>エン</t>
    </rPh>
    <phoneticPr fontId="8"/>
  </si>
  <si>
    <t>玉掛け技能講習</t>
    <rPh sb="0" eb="2">
      <t>タマカ</t>
    </rPh>
    <rPh sb="3" eb="5">
      <t>ギノウ</t>
    </rPh>
    <rPh sb="5" eb="7">
      <t>コウシュウ</t>
    </rPh>
    <phoneticPr fontId="8"/>
  </si>
  <si>
    <t>2日</t>
    <rPh sb="1" eb="2">
      <t>ニチ</t>
    </rPh>
    <phoneticPr fontId="8"/>
  </si>
  <si>
    <t>（（公共工事設計労務単価×2日）+受講料）÷40年</t>
    <rPh sb="2" eb="12">
      <t>コウキョウコウジセッケイロウムタンカ</t>
    </rPh>
    <rPh sb="14" eb="15">
      <t>ニチ</t>
    </rPh>
    <rPh sb="17" eb="20">
      <t>ジュコウリョウ</t>
    </rPh>
    <rPh sb="24" eb="25">
      <t>ネン</t>
    </rPh>
    <phoneticPr fontId="8"/>
  </si>
  <si>
    <t>受講料：東京技能講習協会 21,364円</t>
    <rPh sb="0" eb="3">
      <t>ジュコウリョウ</t>
    </rPh>
    <rPh sb="4" eb="6">
      <t>トウキョウ</t>
    </rPh>
    <rPh sb="6" eb="8">
      <t>ギノウ</t>
    </rPh>
    <rPh sb="8" eb="10">
      <t>コウシュウ</t>
    </rPh>
    <rPh sb="10" eb="12">
      <t>キョウカイ</t>
    </rPh>
    <rPh sb="19" eb="20">
      <t>エン</t>
    </rPh>
    <phoneticPr fontId="8"/>
  </si>
  <si>
    <t>C</t>
    <phoneticPr fontId="8"/>
  </si>
  <si>
    <t>健康診断・その他</t>
    <rPh sb="0" eb="4">
      <t>ケンコウシンダン</t>
    </rPh>
    <rPh sb="7" eb="8">
      <t>タ</t>
    </rPh>
    <phoneticPr fontId="8"/>
  </si>
  <si>
    <t>一般定期健康診断</t>
    <rPh sb="0" eb="8">
      <t>イッパンテイキケンコウシンダン</t>
    </rPh>
    <phoneticPr fontId="8"/>
  </si>
  <si>
    <t>0.5日　定期（年1回ごと）</t>
    <rPh sb="3" eb="4">
      <t>ニチ</t>
    </rPh>
    <rPh sb="5" eb="7">
      <t>テイキ</t>
    </rPh>
    <rPh sb="8" eb="9">
      <t>ネン</t>
    </rPh>
    <rPh sb="10" eb="11">
      <t>カイ</t>
    </rPh>
    <phoneticPr fontId="8"/>
  </si>
  <si>
    <t>（（公共工事設計労務単価×0.5日）+健康診断料）</t>
    <rPh sb="2" eb="12">
      <t>コウキョウコウジセッケイロウムタンカ</t>
    </rPh>
    <rPh sb="16" eb="17">
      <t>ニチ</t>
    </rPh>
    <rPh sb="19" eb="23">
      <t>ケンコウシンダン</t>
    </rPh>
    <rPh sb="23" eb="24">
      <t>リョウ</t>
    </rPh>
    <phoneticPr fontId="8"/>
  </si>
  <si>
    <t>健康診断料9,091円（ﾚﾝﾄｹﾞﾝ,血液検査,心電図,血圧,身長体重,視力,聴力等）</t>
    <rPh sb="0" eb="2">
      <t>ケンコウ</t>
    </rPh>
    <rPh sb="2" eb="5">
      <t>シンダンリョウ</t>
    </rPh>
    <rPh sb="10" eb="11">
      <t>エン</t>
    </rPh>
    <rPh sb="41" eb="42">
      <t>トウ</t>
    </rPh>
    <phoneticPr fontId="8"/>
  </si>
  <si>
    <t>アルコールチェッカー導入費</t>
    <rPh sb="10" eb="13">
      <t>ドウニュウヒ</t>
    </rPh>
    <phoneticPr fontId="8"/>
  </si>
  <si>
    <t>3年/個</t>
    <rPh sb="1" eb="2">
      <t>ネン</t>
    </rPh>
    <rPh sb="3" eb="4">
      <t>コ</t>
    </rPh>
    <phoneticPr fontId="8"/>
  </si>
  <si>
    <t>合　　　　　計</t>
    <rPh sb="0" eb="1">
      <t>ア</t>
    </rPh>
    <rPh sb="6" eb="7">
      <t>ケイ</t>
    </rPh>
    <phoneticPr fontId="8"/>
  </si>
  <si>
    <t>1年間にかかる1人当りの安全衛生経費</t>
    <rPh sb="1" eb="3">
      <t>ネンカン</t>
    </rPh>
    <rPh sb="8" eb="9">
      <t>ニン</t>
    </rPh>
    <rPh sb="9" eb="10">
      <t>アタ</t>
    </rPh>
    <phoneticPr fontId="8"/>
  </si>
  <si>
    <t>労務者年収</t>
    <rPh sb="0" eb="3">
      <t>ロウムシャ</t>
    </rPh>
    <rPh sb="3" eb="5">
      <t>ネンシュウ</t>
    </rPh>
    <phoneticPr fontId="8"/>
  </si>
  <si>
    <t>×</t>
    <phoneticPr fontId="8"/>
  </si>
  <si>
    <t>公共工事設計労務単価×年間労働日数</t>
    <rPh sb="13" eb="15">
      <t>ロウドウ</t>
    </rPh>
    <phoneticPr fontId="8"/>
  </si>
  <si>
    <t>÷</t>
    <phoneticPr fontId="8"/>
  </si>
  <si>
    <t>1年間にかかる1人当りの安全衛生経費÷労務者年収×100</t>
    <rPh sb="1" eb="3">
      <t>ネンカン</t>
    </rPh>
    <rPh sb="8" eb="9">
      <t>ニン</t>
    </rPh>
    <rPh sb="9" eb="10">
      <t>アタ</t>
    </rPh>
    <rPh sb="12" eb="14">
      <t>アンゼン</t>
    </rPh>
    <rPh sb="14" eb="16">
      <t>エイセイ</t>
    </rPh>
    <rPh sb="16" eb="18">
      <t>ケイヒ</t>
    </rPh>
    <rPh sb="19" eb="22">
      <t>ロウムシャ</t>
    </rPh>
    <rPh sb="22" eb="24">
      <t>ネンシュウ</t>
    </rPh>
    <phoneticPr fontId="8"/>
  </si>
  <si>
    <t>労務費に対して</t>
    <rPh sb="0" eb="3">
      <t>ロウムヒ</t>
    </rPh>
    <rPh sb="4" eb="5">
      <t>タイ</t>
    </rPh>
    <phoneticPr fontId="8"/>
  </si>
  <si>
    <t>労務費の</t>
    <rPh sb="0" eb="3">
      <t>ロウムヒ</t>
    </rPh>
    <phoneticPr fontId="4"/>
  </si>
  <si>
    <t>％</t>
    <phoneticPr fontId="4"/>
  </si>
  <si>
    <t>左官工事</t>
    <rPh sb="0" eb="2">
      <t>サカン</t>
    </rPh>
    <rPh sb="2" eb="4">
      <t>コウジ</t>
    </rPh>
    <phoneticPr fontId="8"/>
  </si>
  <si>
    <t>＜参考資料＞</t>
    <rPh sb="1" eb="3">
      <t>サンコウ</t>
    </rPh>
    <rPh sb="3" eb="5">
      <t>シリョウ</t>
    </rPh>
    <phoneticPr fontId="4"/>
  </si>
  <si>
    <t>↓右表の都道府県No.を入力</t>
    <rPh sb="1" eb="2">
      <t>ミギ</t>
    </rPh>
    <rPh sb="2" eb="3">
      <t>ヒョウ</t>
    </rPh>
    <rPh sb="4" eb="8">
      <t>トドウフケン</t>
    </rPh>
    <rPh sb="12" eb="14">
      <t>ニュウリョク</t>
    </rPh>
    <phoneticPr fontId="4"/>
  </si>
  <si>
    <t>左官部　田中　太郎</t>
    <phoneticPr fontId="4"/>
  </si>
  <si>
    <t>②個別積み上げ計上分</t>
    <rPh sb="9" eb="10">
      <t>ブン</t>
    </rPh>
    <phoneticPr fontId="8"/>
  </si>
  <si>
    <t>①経費率計上分</t>
    <rPh sb="1" eb="3">
      <t>ケイヒ</t>
    </rPh>
    <rPh sb="3" eb="4">
      <t>リツ</t>
    </rPh>
    <rPh sb="4" eb="6">
      <t>ケイジョウ</t>
    </rPh>
    <rPh sb="6" eb="7">
      <t>ブン</t>
    </rPh>
    <phoneticPr fontId="8"/>
  </si>
  <si>
    <t>材料費</t>
  </si>
  <si>
    <t>セメント</t>
    <phoneticPr fontId="4"/>
  </si>
  <si>
    <t>砂</t>
    <rPh sb="0" eb="1">
      <t>スナ</t>
    </rPh>
    <phoneticPr fontId="4"/>
  </si>
  <si>
    <t>25kg</t>
    <phoneticPr fontId="4"/>
  </si>
  <si>
    <t>NSハイフレックス</t>
    <phoneticPr fontId="4"/>
  </si>
  <si>
    <t>吸水調整材</t>
    <rPh sb="0" eb="2">
      <t>キュウスイ</t>
    </rPh>
    <rPh sb="2" eb="4">
      <t>チョウセイ</t>
    </rPh>
    <rPh sb="4" eb="5">
      <t>ザイ</t>
    </rPh>
    <phoneticPr fontId="4"/>
  </si>
  <si>
    <t>NSワクモル</t>
    <phoneticPr fontId="4"/>
  </si>
  <si>
    <t>袋</t>
    <rPh sb="0" eb="1">
      <t>フクロ</t>
    </rPh>
    <phoneticPr fontId="4"/>
  </si>
  <si>
    <t>缶</t>
    <rPh sb="0" eb="1">
      <t>カン</t>
    </rPh>
    <phoneticPr fontId="4"/>
  </si>
  <si>
    <t>-</t>
    <phoneticPr fontId="4"/>
  </si>
  <si>
    <t>&lt;労務費&gt;</t>
    <rPh sb="1" eb="4">
      <t>ロウムヒ</t>
    </rPh>
    <phoneticPr fontId="4"/>
  </si>
  <si>
    <t>&lt;材料費&gt;</t>
    <rPh sb="1" eb="4">
      <t>ザイリョウヒ</t>
    </rPh>
    <phoneticPr fontId="4"/>
  </si>
  <si>
    <t>材料費</t>
    <rPh sb="0" eb="1">
      <t>ザイ</t>
    </rPh>
    <rPh sb="1" eb="2">
      <t>リョウ</t>
    </rPh>
    <rPh sb="2" eb="3">
      <t>ヒ</t>
    </rPh>
    <phoneticPr fontId="4"/>
  </si>
  <si>
    <t>労務費</t>
    <rPh sb="0" eb="3">
      <t>ロウムヒ</t>
    </rPh>
    <phoneticPr fontId="4"/>
  </si>
  <si>
    <t>小計</t>
    <rPh sb="0" eb="2">
      <t>ショウケイ</t>
    </rPh>
    <phoneticPr fontId="4"/>
  </si>
  <si>
    <t>　</t>
    <phoneticPr fontId="4"/>
  </si>
  <si>
    <t>一般管理費</t>
    <rPh sb="0" eb="2">
      <t>イッパン</t>
    </rPh>
    <rPh sb="2" eb="5">
      <t>カンリヒ</t>
    </rPh>
    <phoneticPr fontId="4"/>
  </si>
  <si>
    <t>雇用に伴う必要経費</t>
    <rPh sb="0" eb="2">
      <t>コヨウ</t>
    </rPh>
    <rPh sb="3" eb="4">
      <t>トモナ</t>
    </rPh>
    <rPh sb="5" eb="7">
      <t>ヒツヨウ</t>
    </rPh>
    <rPh sb="7" eb="9">
      <t>ケイヒ</t>
    </rPh>
    <phoneticPr fontId="4"/>
  </si>
  <si>
    <t>雇用に伴う必要経費の明細書</t>
    <rPh sb="0" eb="2">
      <t>コヨウ</t>
    </rPh>
    <rPh sb="3" eb="4">
      <t>トモナ</t>
    </rPh>
    <rPh sb="5" eb="7">
      <t>ヒツヨウ</t>
    </rPh>
    <rPh sb="7" eb="9">
      <t>ケイヒ</t>
    </rPh>
    <phoneticPr fontId="8"/>
  </si>
  <si>
    <t>壁　ﾓﾙﾀﾙ塗り金鏝押え</t>
    <phoneticPr fontId="4"/>
  </si>
  <si>
    <t>ｺﾝｸﾘｰﾄ下地　t=20</t>
    <phoneticPr fontId="4"/>
  </si>
  <si>
    <t>内部壁　漆喰仕上げ（既調合）</t>
    <phoneticPr fontId="4"/>
  </si>
  <si>
    <t>既調合</t>
    <rPh sb="0" eb="1">
      <t>キ</t>
    </rPh>
    <rPh sb="1" eb="3">
      <t>チョウゴウ</t>
    </rPh>
    <phoneticPr fontId="4"/>
  </si>
  <si>
    <t>バックアップ材</t>
    <rPh sb="6" eb="7">
      <t>ザイ</t>
    </rPh>
    <phoneticPr fontId="4"/>
  </si>
  <si>
    <t>巻</t>
    <rPh sb="0" eb="1">
      <t>マキ</t>
    </rPh>
    <phoneticPr fontId="4"/>
  </si>
  <si>
    <t>城かべ</t>
    <rPh sb="0" eb="1">
      <t>シロ</t>
    </rPh>
    <phoneticPr fontId="4"/>
  </si>
  <si>
    <t>20kg　厚1.5mm</t>
    <rPh sb="5" eb="6">
      <t>アツ</t>
    </rPh>
    <phoneticPr fontId="4"/>
  </si>
  <si>
    <t>ウチカベース</t>
    <phoneticPr fontId="4"/>
  </si>
  <si>
    <t>ファイバーテープ</t>
    <phoneticPr fontId="4"/>
  </si>
  <si>
    <t>50m巻　W50</t>
    <rPh sb="3" eb="4">
      <t>マキ</t>
    </rPh>
    <phoneticPr fontId="4"/>
  </si>
  <si>
    <t>袋</t>
    <rPh sb="0" eb="1">
      <t>フクロ</t>
    </rPh>
    <phoneticPr fontId="4"/>
  </si>
  <si>
    <t>下塗材　5kg</t>
    <rPh sb="0" eb="1">
      <t>シタ</t>
    </rPh>
    <rPh sb="1" eb="2">
      <t>ヌリ</t>
    </rPh>
    <rPh sb="2" eb="3">
      <t>ザイ</t>
    </rPh>
    <phoneticPr fontId="4"/>
  </si>
  <si>
    <t>ｾｯﾄ</t>
    <phoneticPr fontId="4"/>
  </si>
  <si>
    <t>労務費</t>
  </si>
  <si>
    <t>ｼｰﾄ3</t>
    <phoneticPr fontId="4"/>
  </si>
  <si>
    <t>ｼｰﾄ4</t>
    <phoneticPr fontId="4"/>
  </si>
  <si>
    <t>ｼｰﾄ8</t>
    <phoneticPr fontId="4"/>
  </si>
  <si>
    <t>ｼｰﾄ5,6,7</t>
    <phoneticPr fontId="4"/>
  </si>
  <si>
    <r>
      <t>法定福利費　</t>
    </r>
    <r>
      <rPr>
        <sz val="9"/>
        <rFont val="Meiryo UI"/>
        <family val="3"/>
        <charset val="128"/>
      </rPr>
      <t>（現場労働者に関する雇用保険、健康保険、介護保険、厚生年金保険及び子ども・子育て拠出金に係る法定の</t>
    </r>
    <r>
      <rPr>
        <b/>
        <sz val="9"/>
        <rFont val="Meiryo UI"/>
        <family val="3"/>
        <charset val="128"/>
      </rPr>
      <t>事業主負担額</t>
    </r>
    <r>
      <rPr>
        <sz val="9"/>
        <rFont val="Meiryo UI"/>
        <family val="3"/>
        <charset val="128"/>
      </rPr>
      <t>）</t>
    </r>
    <rPh sb="0" eb="2">
      <t>ホウテイ</t>
    </rPh>
    <rPh sb="2" eb="5">
      <t>フクリヒ</t>
    </rPh>
    <rPh sb="7" eb="9">
      <t>ゲンバ</t>
    </rPh>
    <rPh sb="9" eb="12">
      <t>ロウドウシャ</t>
    </rPh>
    <rPh sb="13" eb="14">
      <t>カン</t>
    </rPh>
    <rPh sb="16" eb="18">
      <t>コヨウ</t>
    </rPh>
    <rPh sb="18" eb="20">
      <t>ホケン</t>
    </rPh>
    <rPh sb="21" eb="23">
      <t>ケンコウ</t>
    </rPh>
    <rPh sb="23" eb="25">
      <t>ホケン</t>
    </rPh>
    <rPh sb="26" eb="28">
      <t>カイゴ</t>
    </rPh>
    <rPh sb="28" eb="30">
      <t>ホケン</t>
    </rPh>
    <rPh sb="31" eb="33">
      <t>コウセイ</t>
    </rPh>
    <rPh sb="33" eb="35">
      <t>ネンキン</t>
    </rPh>
    <rPh sb="35" eb="37">
      <t>ホケン</t>
    </rPh>
    <rPh sb="37" eb="38">
      <t>オヨ</t>
    </rPh>
    <rPh sb="39" eb="40">
      <t>コ</t>
    </rPh>
    <rPh sb="43" eb="45">
      <t>コソダ</t>
    </rPh>
    <rPh sb="46" eb="49">
      <t>キョシュツキン</t>
    </rPh>
    <rPh sb="50" eb="51">
      <t>カカワ</t>
    </rPh>
    <rPh sb="52" eb="54">
      <t>ホウテイ</t>
    </rPh>
    <rPh sb="55" eb="58">
      <t>ジギョウヌシ</t>
    </rPh>
    <rPh sb="58" eb="60">
      <t>フタン</t>
    </rPh>
    <rPh sb="60" eb="61">
      <t>ガク</t>
    </rPh>
    <phoneticPr fontId="8"/>
  </si>
  <si>
    <r>
      <rPr>
        <b/>
        <sz val="10"/>
        <rFont val="Meiryo UI"/>
        <family val="2"/>
        <charset val="128"/>
      </rPr>
      <t>建設労働者の雇用に伴う必要経費</t>
    </r>
    <r>
      <rPr>
        <sz val="10"/>
        <rFont val="Meiryo UI"/>
        <family val="3"/>
      </rPr>
      <t>（労務費を除く）の合計</t>
    </r>
    <phoneticPr fontId="4"/>
  </si>
  <si>
    <t>東京都中央区南5条西26丁目1-27</t>
    <rPh sb="0" eb="2">
      <t>トウキョウ</t>
    </rPh>
    <rPh sb="2" eb="3">
      <t>ト</t>
    </rPh>
    <rPh sb="3" eb="6">
      <t>チュウオウク</t>
    </rPh>
    <rPh sb="6" eb="7">
      <t>ミナミ</t>
    </rPh>
    <rPh sb="8" eb="10">
      <t>ジョウニシ</t>
    </rPh>
    <rPh sb="12" eb="14">
      <t>チョウメ</t>
    </rPh>
    <phoneticPr fontId="4"/>
  </si>
  <si>
    <t>AＦＳ新川新社屋新設建築工事</t>
    <rPh sb="3" eb="5">
      <t>シンカワ</t>
    </rPh>
    <rPh sb="5" eb="8">
      <t>シンシャオク</t>
    </rPh>
    <rPh sb="8" eb="10">
      <t>シンセツ</t>
    </rPh>
    <rPh sb="10" eb="12">
      <t>ケンチク</t>
    </rPh>
    <rPh sb="12" eb="14">
      <t>コウジ</t>
    </rPh>
    <phoneticPr fontId="4"/>
  </si>
  <si>
    <t>東京都板橋区新川2条2丁目　地内</t>
    <rPh sb="0" eb="2">
      <t>トウキョウ</t>
    </rPh>
    <rPh sb="2" eb="3">
      <t>ト</t>
    </rPh>
    <rPh sb="3" eb="6">
      <t>イタバシク</t>
    </rPh>
    <rPh sb="6" eb="8">
      <t>シンカワ</t>
    </rPh>
    <rPh sb="9" eb="10">
      <t>ジョウ</t>
    </rPh>
    <rPh sb="11" eb="13">
      <t>チョウメ</t>
    </rPh>
    <rPh sb="14" eb="15">
      <t>チ</t>
    </rPh>
    <rPh sb="15" eb="16">
      <t>ナイ</t>
    </rPh>
    <phoneticPr fontId="4"/>
  </si>
  <si>
    <t>03-1234-5678</t>
    <phoneticPr fontId="4"/>
  </si>
  <si>
    <t>03-1234-5679</t>
    <phoneticPr fontId="4"/>
  </si>
  <si>
    <t>見　積　書　</t>
    <phoneticPr fontId="4"/>
  </si>
  <si>
    <t>(一社)日左連標準見積書（様式）</t>
    <rPh sb="1" eb="3">
      <t>イッシャ</t>
    </rPh>
    <rPh sb="4" eb="7">
      <t>ニッサレン</t>
    </rPh>
    <rPh sb="7" eb="9">
      <t>ヒョウジュン</t>
    </rPh>
    <rPh sb="9" eb="12">
      <t>ミツモリショ</t>
    </rPh>
    <rPh sb="13" eb="15">
      <t>ヨウシキ</t>
    </rPh>
    <phoneticPr fontId="4"/>
  </si>
  <si>
    <t>◯◯工事における安全衛生対策項目の確認表【左官】</t>
    <rPh sb="2" eb="4">
      <t>コウジ</t>
    </rPh>
    <rPh sb="8" eb="16">
      <t>アンゼンエイセイタイサクコウモク</t>
    </rPh>
    <rPh sb="17" eb="20">
      <t>カクニンヒョウ</t>
    </rPh>
    <rPh sb="21" eb="23">
      <t>サカン</t>
    </rPh>
    <phoneticPr fontId="8"/>
  </si>
  <si>
    <t>・</t>
    <phoneticPr fontId="4"/>
  </si>
  <si>
    <t>・</t>
    <phoneticPr fontId="4"/>
  </si>
  <si>
    <t>・印刷（提出）はシート1～7まで行ってください。</t>
    <rPh sb="1" eb="3">
      <t>インサツ</t>
    </rPh>
    <rPh sb="4" eb="6">
      <t>テイシュツ</t>
    </rPh>
    <rPh sb="16" eb="17">
      <t>オコナ</t>
    </rPh>
    <phoneticPr fontId="4"/>
  </si>
  <si>
    <t>その他 注意事項</t>
    <rPh sb="2" eb="3">
      <t>タ</t>
    </rPh>
    <rPh sb="4" eb="6">
      <t>チュウイ</t>
    </rPh>
    <rPh sb="6" eb="8">
      <t>ジコウ</t>
    </rPh>
    <phoneticPr fontId="4"/>
  </si>
  <si>
    <t>・令和9年度以降は、「公共工事設計労務単価」および「法定福利費」は自社の都道府県の金額に更新してください。</t>
    <rPh sb="1" eb="3">
      <t>レイワ</t>
    </rPh>
    <rPh sb="4" eb="6">
      <t>ネンド</t>
    </rPh>
    <rPh sb="6" eb="8">
      <t>イコウ</t>
    </rPh>
    <rPh sb="11" eb="13">
      <t>コウキョウ</t>
    </rPh>
    <rPh sb="13" eb="15">
      <t>コウジ</t>
    </rPh>
    <rPh sb="15" eb="17">
      <t>セッケイ</t>
    </rPh>
    <rPh sb="17" eb="19">
      <t>ロウム</t>
    </rPh>
    <rPh sb="19" eb="21">
      <t>タンカ</t>
    </rPh>
    <rPh sb="26" eb="28">
      <t>ホウテイ</t>
    </rPh>
    <rPh sb="28" eb="30">
      <t>フクリ</t>
    </rPh>
    <rPh sb="30" eb="31">
      <t>ヒ</t>
    </rPh>
    <rPh sb="33" eb="35">
      <t>ジシャ</t>
    </rPh>
    <rPh sb="36" eb="40">
      <t>トドウフケン</t>
    </rPh>
    <rPh sb="41" eb="43">
      <t>キンガク</t>
    </rPh>
    <rPh sb="44" eb="46">
      <t>コウシン</t>
    </rPh>
    <phoneticPr fontId="4"/>
  </si>
  <si>
    <t>・この様式を参考に、各社の運用に合わせて自社書式に作り替えてご活用いただけます。</t>
    <phoneticPr fontId="4"/>
  </si>
  <si>
    <r>
      <rPr>
        <sz val="11"/>
        <color rgb="FFFF0000"/>
        <rFont val="游ゴシック"/>
        <family val="3"/>
        <charset val="128"/>
        <scheme val="minor"/>
      </rPr>
      <t>・日左連標準見積書（様式）は、</t>
    </r>
    <r>
      <rPr>
        <u/>
        <sz val="11"/>
        <color rgb="FF0070C0"/>
        <rFont val="游ゴシック"/>
        <family val="3"/>
        <charset val="128"/>
        <scheme val="minor"/>
      </rPr>
      <t>国土交通省発行の専門工事業者向け見積書「様式例」</t>
    </r>
    <r>
      <rPr>
        <sz val="11"/>
        <color rgb="FFFF0000"/>
        <rFont val="游ゴシック"/>
        <family val="3"/>
        <charset val="128"/>
        <scheme val="minor"/>
      </rPr>
      <t>に準拠しております。</t>
    </r>
    <rPh sb="1" eb="4">
      <t>ニッサレン</t>
    </rPh>
    <rPh sb="4" eb="6">
      <t>ヒョウジュン</t>
    </rPh>
    <rPh sb="6" eb="9">
      <t>ミツモリショ</t>
    </rPh>
    <rPh sb="10" eb="12">
      <t>ヨウシキ</t>
    </rPh>
    <rPh sb="40" eb="42">
      <t>ジュンキョ</t>
    </rPh>
    <phoneticPr fontId="4"/>
  </si>
  <si>
    <t>度版　日左連 標準見積書 【初期設定】</t>
    <rPh sb="0" eb="1">
      <t>ド</t>
    </rPh>
    <rPh sb="1" eb="2">
      <t>バン</t>
    </rPh>
    <rPh sb="3" eb="6">
      <t>ニッサレン</t>
    </rPh>
    <rPh sb="7" eb="9">
      <t>ヒョウジュン</t>
    </rPh>
    <rPh sb="9" eb="12">
      <t>ミツモリショ</t>
    </rPh>
    <rPh sb="14" eb="16">
      <t>ショキ</t>
    </rPh>
    <rPh sb="16" eb="18">
      <t>セッテイ</t>
    </rPh>
    <phoneticPr fontId="4"/>
  </si>
  <si>
    <r>
      <t>法定福利費</t>
    </r>
    <r>
      <rPr>
        <b/>
        <sz val="8"/>
        <rFont val="Meiryo UI"/>
        <family val="3"/>
        <charset val="128"/>
      </rPr>
      <t>（事業主負担分）</t>
    </r>
    <rPh sb="0" eb="2">
      <t>ホウテイ</t>
    </rPh>
    <rPh sb="2" eb="4">
      <t>フクリ</t>
    </rPh>
    <rPh sb="4" eb="5">
      <t>ヒ</t>
    </rPh>
    <rPh sb="6" eb="9">
      <t>ジギョウヌシ</t>
    </rPh>
    <rPh sb="9" eb="12">
      <t>フタンブン</t>
    </rPh>
    <phoneticPr fontId="8"/>
  </si>
  <si>
    <t>会社名:</t>
    <rPh sb="0" eb="2">
      <t>カイシャ</t>
    </rPh>
    <rPh sb="2" eb="3">
      <t>メイ</t>
    </rPh>
    <phoneticPr fontId="4"/>
  </si>
  <si>
    <t>住　所:</t>
    <rPh sb="0" eb="1">
      <t>スミ</t>
    </rPh>
    <rPh sb="2" eb="3">
      <t>ショ</t>
    </rPh>
    <phoneticPr fontId="4"/>
  </si>
  <si>
    <t>法定福利費　※事業主負担分</t>
    <rPh sb="0" eb="2">
      <t>ホウテイ</t>
    </rPh>
    <rPh sb="2" eb="4">
      <t>フクリ</t>
    </rPh>
    <rPh sb="4" eb="5">
      <t>ヒ</t>
    </rPh>
    <rPh sb="7" eb="10">
      <t>ジギョウヌシ</t>
    </rPh>
    <rPh sb="10" eb="12">
      <t>フタン</t>
    </rPh>
    <rPh sb="12" eb="13">
      <t>ブン</t>
    </rPh>
    <phoneticPr fontId="4"/>
  </si>
  <si>
    <t>子ども・子育て支援金</t>
    <rPh sb="0" eb="1">
      <t>コ</t>
    </rPh>
    <rPh sb="4" eb="6">
      <t>コソダ</t>
    </rPh>
    <rPh sb="7" eb="9">
      <t>シエン</t>
    </rPh>
    <rPh sb="9" eb="10">
      <t>キン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</si>
</sst>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8" formatCode="&quot;¥&quot;#,##0.00;[Red]&quot;¥&quot;\-#,##0.00"/>
    <numFmt numFmtId="176" formatCode="0.000%"/>
    <numFmt numFmtId="177" formatCode="#,##0.00;\▲#,##0.00;0.00"/>
    <numFmt numFmtId="178" formatCode="#,##0.0;[Red]\-#,##0.0"/>
    <numFmt numFmtId="179" formatCode="0.000_ "/>
    <numFmt numFmtId="180" formatCode="#,##0;[Red]#,##0"/>
    <numFmt numFmtId="181" formatCode="&quot;令和&quot;#,###&quot;年&quot;"/>
    <numFmt numFmtId="182" formatCode="#,##0_ ;[Red]\-#,##0\ "/>
    <numFmt numFmtId="183" formatCode="0&quot;日&quot;"/>
    <numFmt numFmtId="184" formatCode="&quot;令和&quot;\ #&quot; 年度公共工事設計労務単価&quot;"/>
    <numFmt numFmtId="185" formatCode="&quot;令和&quot;\ #\ &quot;年 3月 更新&quot;"/>
  </numFmts>
  <fonts count="10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Meiryo UI"/>
      <family val="3"/>
      <charset val="128"/>
    </font>
    <font>
      <sz val="11"/>
      <color theme="1"/>
      <name val="游ゴシック"/>
      <family val="2"/>
      <charset val="128"/>
      <scheme val="minor"/>
    </font>
    <font>
      <sz val="11"/>
      <color theme="1"/>
      <name val="Meiryo UI"/>
      <family val="3"/>
    </font>
    <font>
      <sz val="6"/>
      <name val="游ゴシック"/>
      <family val="2"/>
      <charset val="128"/>
      <scheme val="minor"/>
    </font>
    <font>
      <sz val="6"/>
      <color theme="1"/>
      <name val="Meiryo UI"/>
      <family val="3"/>
      <charset val="128"/>
    </font>
    <font>
      <sz val="8"/>
      <color theme="1"/>
      <name val="Meiryo UI"/>
      <family val="3"/>
      <charset val="128"/>
    </font>
    <font>
      <sz val="10"/>
      <color theme="1"/>
      <name val="Meiryo UI"/>
      <family val="3"/>
      <charset val="128"/>
    </font>
    <font>
      <sz val="9"/>
      <color theme="1"/>
      <name val="Meiryo UI"/>
      <family val="3"/>
      <charset val="128"/>
    </font>
    <font>
      <sz val="8"/>
      <name val="Meiryo UI"/>
      <family val="3"/>
      <charset val="128"/>
    </font>
    <font>
      <b/>
      <sz val="11"/>
      <color theme="1"/>
      <name val="Meiryo UI"/>
      <family val="3"/>
      <charset val="128"/>
    </font>
    <font>
      <sz val="9"/>
      <name val="Meiryo UI"/>
      <family val="3"/>
      <charset val="128"/>
    </font>
    <font>
      <b/>
      <sz val="9"/>
      <color theme="1"/>
      <name val="Meiryo UI"/>
      <family val="3"/>
      <charset val="128"/>
    </font>
    <font>
      <b/>
      <sz val="13"/>
      <color theme="1"/>
      <name val="Meiryo UI"/>
      <family val="3"/>
      <charset val="128"/>
    </font>
    <font>
      <sz val="13"/>
      <color theme="1"/>
      <name val="Meiryo UI"/>
      <family val="3"/>
      <charset val="128"/>
    </font>
    <font>
      <b/>
      <sz val="12"/>
      <color rgb="FF000000"/>
      <name val="Meiryo UI"/>
      <family val="3"/>
      <charset val="128"/>
    </font>
    <font>
      <sz val="12"/>
      <color rgb="FF000000"/>
      <name val="Meiryo UI"/>
      <family val="3"/>
      <charset val="128"/>
    </font>
    <font>
      <sz val="14"/>
      <color theme="1"/>
      <name val="Meiryo UI"/>
      <family val="3"/>
      <charset val="128"/>
    </font>
    <font>
      <sz val="12"/>
      <color theme="1"/>
      <name val="Meiryo UI"/>
      <family val="3"/>
      <charset val="128"/>
    </font>
    <font>
      <sz val="18"/>
      <color theme="1"/>
      <name val="Meiryo UI"/>
      <family val="3"/>
      <charset val="128"/>
    </font>
    <font>
      <sz val="18"/>
      <color theme="1"/>
      <name val="Meiryo UI"/>
      <family val="3"/>
    </font>
    <font>
      <b/>
      <sz val="18"/>
      <color theme="1"/>
      <name val="Meiryo UI"/>
      <family val="3"/>
      <charset val="128"/>
    </font>
    <font>
      <b/>
      <sz val="11"/>
      <color theme="1"/>
      <name val="Meiryo UI"/>
      <family val="3"/>
    </font>
    <font>
      <sz val="11"/>
      <name val="Meiryo UI"/>
      <family val="3"/>
      <charset val="128"/>
    </font>
    <font>
      <sz val="11"/>
      <color theme="0"/>
      <name val="Meiryo UI"/>
      <family val="3"/>
      <charset val="128"/>
    </font>
    <font>
      <b/>
      <sz val="11"/>
      <name val="Meiryo UI"/>
      <family val="3"/>
      <charset val="128"/>
    </font>
    <font>
      <sz val="8"/>
      <name val="ＭＳ 明朝"/>
      <family val="3"/>
      <charset val="128"/>
    </font>
    <font>
      <sz val="11"/>
      <color rgb="FFFF0000"/>
      <name val="Meiryo UI"/>
      <family val="3"/>
      <charset val="128"/>
    </font>
    <font>
      <sz val="6"/>
      <color rgb="FFFF0000"/>
      <name val="Meiryo UI"/>
      <family val="3"/>
      <charset val="128"/>
    </font>
    <font>
      <b/>
      <sz val="11"/>
      <color rgb="FFFF0000"/>
      <name val="Meiryo UI"/>
      <family val="3"/>
      <charset val="128"/>
    </font>
    <font>
      <sz val="11"/>
      <color theme="1"/>
      <name val="游ゴシック"/>
      <family val="2"/>
      <scheme val="minor"/>
    </font>
    <font>
      <sz val="8"/>
      <color rgb="FFFF0000"/>
      <name val="Meiryo UI"/>
      <family val="3"/>
      <charset val="128"/>
    </font>
    <font>
      <b/>
      <sz val="8"/>
      <color theme="1"/>
      <name val="Meiryo UI"/>
      <family val="3"/>
      <charset val="128"/>
    </font>
    <font>
      <b/>
      <sz val="6"/>
      <color rgb="FFFF0000"/>
      <name val="Meiryo UI"/>
      <family val="3"/>
      <charset val="128"/>
    </font>
    <font>
      <sz val="11"/>
      <color rgb="FF00B0F0"/>
      <name val="Meiryo UI"/>
      <family val="3"/>
      <charset val="128"/>
    </font>
    <font>
      <sz val="7"/>
      <color theme="1"/>
      <name val="Meiryo UI"/>
      <family val="3"/>
      <charset val="128"/>
    </font>
    <font>
      <b/>
      <sz val="9"/>
      <color rgb="FFFF0000"/>
      <name val="Meiryo UI"/>
      <family val="3"/>
      <charset val="128"/>
    </font>
    <font>
      <b/>
      <sz val="10"/>
      <color rgb="FFFF0000"/>
      <name val="Meiryo UI"/>
      <family val="3"/>
      <charset val="128"/>
    </font>
    <font>
      <b/>
      <sz val="12"/>
      <color rgb="FFFF0000"/>
      <name val="Meiryo UI"/>
      <family val="3"/>
      <charset val="128"/>
    </font>
    <font>
      <sz val="10"/>
      <color rgb="FFFF0000"/>
      <name val="Meiryo UI"/>
      <family val="3"/>
      <charset val="128"/>
    </font>
    <font>
      <b/>
      <u/>
      <sz val="10"/>
      <color rgb="FFFF0000"/>
      <name val="Meiryo UI"/>
      <family val="3"/>
      <charset val="128"/>
    </font>
    <font>
      <sz val="11"/>
      <name val="Meiryo UI"/>
      <family val="3"/>
    </font>
    <font>
      <sz val="18"/>
      <name val="Meiryo UI"/>
      <family val="3"/>
    </font>
    <font>
      <b/>
      <sz val="11"/>
      <name val="Meiryo UI"/>
      <family val="3"/>
    </font>
    <font>
      <sz val="18"/>
      <name val="Meiryo UI"/>
      <family val="3"/>
      <charset val="128"/>
    </font>
    <font>
      <b/>
      <sz val="18"/>
      <name val="Meiryo UI"/>
      <family val="3"/>
      <charset val="128"/>
    </font>
    <font>
      <sz val="12"/>
      <name val="Meiryo UI"/>
      <family val="3"/>
      <charset val="128"/>
    </font>
    <font>
      <sz val="14"/>
      <name val="Meiryo UI"/>
      <family val="3"/>
      <charset val="128"/>
    </font>
    <font>
      <sz val="10"/>
      <name val="Meiryo UI"/>
      <family val="3"/>
      <charset val="128"/>
    </font>
    <font>
      <b/>
      <u/>
      <sz val="10"/>
      <name val="Meiryo UI"/>
      <family val="3"/>
      <charset val="128"/>
    </font>
    <font>
      <b/>
      <sz val="12"/>
      <name val="Meiryo UI"/>
      <family val="3"/>
      <charset val="128"/>
    </font>
    <font>
      <sz val="13"/>
      <name val="Meiryo UI"/>
      <family val="3"/>
      <charset val="128"/>
    </font>
    <font>
      <b/>
      <sz val="13"/>
      <name val="Meiryo UI"/>
      <family val="3"/>
      <charset val="128"/>
    </font>
    <font>
      <b/>
      <sz val="9"/>
      <name val="Meiryo UI"/>
      <family val="3"/>
      <charset val="128"/>
    </font>
    <font>
      <b/>
      <sz val="6"/>
      <name val="Meiryo UI"/>
      <family val="3"/>
      <charset val="128"/>
    </font>
    <font>
      <b/>
      <sz val="10"/>
      <name val="Meiryo UI"/>
      <family val="3"/>
      <charset val="128"/>
    </font>
    <font>
      <b/>
      <sz val="14"/>
      <name val="Meiryo UI"/>
      <family val="3"/>
      <charset val="128"/>
    </font>
    <font>
      <sz val="6"/>
      <name val="Meiryo UI"/>
      <family val="3"/>
      <charset val="128"/>
    </font>
    <font>
      <b/>
      <sz val="8"/>
      <name val="Meiryo UI"/>
      <family val="3"/>
      <charset val="128"/>
    </font>
    <font>
      <sz val="7"/>
      <name val="Meiryo UI"/>
      <family val="3"/>
      <charset val="128"/>
    </font>
    <font>
      <sz val="10"/>
      <name val="Meiryo UI"/>
      <family val="3"/>
    </font>
    <font>
      <sz val="6"/>
      <name val="ＭＳ 明朝"/>
      <family val="1"/>
      <charset val="128"/>
    </font>
    <font>
      <sz val="11"/>
      <name val="Aptos Narrow"/>
      <family val="2"/>
    </font>
    <font>
      <sz val="11"/>
      <name val="Meiryo UI"/>
      <family val="2"/>
      <charset val="128"/>
    </font>
    <font>
      <b/>
      <sz val="11"/>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b/>
      <sz val="10"/>
      <color theme="1"/>
      <name val="游ゴシック"/>
      <family val="3"/>
      <charset val="128"/>
      <scheme val="minor"/>
    </font>
    <font>
      <b/>
      <sz val="9"/>
      <color theme="1"/>
      <name val="游ゴシック"/>
      <family val="3"/>
      <charset val="128"/>
      <scheme val="minor"/>
    </font>
    <font>
      <b/>
      <sz val="8"/>
      <color theme="1"/>
      <name val="游ゴシック"/>
      <family val="3"/>
      <charset val="128"/>
      <scheme val="minor"/>
    </font>
    <font>
      <b/>
      <sz val="6"/>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11"/>
      <color rgb="FFFF0000"/>
      <name val="游ゴシック"/>
      <family val="2"/>
      <scheme val="minor"/>
    </font>
    <font>
      <b/>
      <sz val="14"/>
      <color theme="1"/>
      <name val="游ゴシック"/>
      <family val="3"/>
      <charset val="128"/>
      <scheme val="minor"/>
    </font>
    <font>
      <sz val="11"/>
      <color theme="0"/>
      <name val="游ゴシック"/>
      <family val="3"/>
      <charset val="128"/>
      <scheme val="minor"/>
    </font>
    <font>
      <sz val="18"/>
      <color theme="1"/>
      <name val="HGS創英角ｺﾞｼｯｸUB"/>
      <family val="3"/>
      <charset val="128"/>
    </font>
    <font>
      <sz val="8"/>
      <color theme="0"/>
      <name val="HGP創英角ｺﾞｼｯｸUB"/>
      <family val="3"/>
      <charset val="128"/>
    </font>
    <font>
      <sz val="8"/>
      <color theme="1"/>
      <name val="HGP創英角ｺﾞｼｯｸUB"/>
      <family val="3"/>
      <charset val="128"/>
    </font>
    <font>
      <sz val="7"/>
      <color theme="1"/>
      <name val="HGP創英角ｺﾞｼｯｸUB"/>
      <family val="3"/>
      <charset val="128"/>
    </font>
    <font>
      <sz val="7"/>
      <name val="游ゴシック"/>
      <family val="3"/>
      <charset val="128"/>
      <scheme val="minor"/>
    </font>
    <font>
      <b/>
      <sz val="7"/>
      <color theme="1"/>
      <name val="游ゴシック"/>
      <family val="3"/>
      <charset val="128"/>
      <scheme val="minor"/>
    </font>
    <font>
      <sz val="7"/>
      <color theme="1"/>
      <name val="游ゴシック"/>
      <family val="3"/>
      <charset val="128"/>
      <scheme val="minor"/>
    </font>
    <font>
      <sz val="20"/>
      <color theme="1"/>
      <name val="游ゴシック"/>
      <family val="2"/>
      <charset val="128"/>
      <scheme val="minor"/>
    </font>
    <font>
      <b/>
      <sz val="20"/>
      <color theme="1"/>
      <name val="游ゴシック"/>
      <family val="3"/>
      <charset val="128"/>
      <scheme val="minor"/>
    </font>
    <font>
      <b/>
      <sz val="16"/>
      <name val="Meiryo UI"/>
      <family val="3"/>
      <charset val="128"/>
    </font>
    <font>
      <sz val="6"/>
      <color theme="0" tint="-0.499984740745262"/>
      <name val="Meiryo UI"/>
      <family val="3"/>
      <charset val="128"/>
    </font>
    <font>
      <b/>
      <sz val="10"/>
      <name val="Meiryo UI"/>
      <family val="2"/>
      <charset val="128"/>
    </font>
    <font>
      <sz val="10"/>
      <name val="Meiryo UI"/>
      <family val="2"/>
      <charset val="128"/>
    </font>
    <font>
      <sz val="9"/>
      <color rgb="FF000000"/>
      <name val="Meiryo UI"/>
      <family val="3"/>
      <charset val="128"/>
    </font>
    <font>
      <sz val="6"/>
      <color theme="0" tint="-4.9989318521683403E-2"/>
      <name val="Meiryo UI"/>
      <family val="3"/>
      <charset val="128"/>
    </font>
    <font>
      <sz val="10"/>
      <name val="ＭＳ Ｐ明朝"/>
      <family val="1"/>
      <charset val="128"/>
    </font>
    <font>
      <sz val="11"/>
      <color rgb="FFFF0000"/>
      <name val="游ゴシック"/>
      <family val="3"/>
      <charset val="128"/>
      <scheme val="minor"/>
    </font>
    <font>
      <u/>
      <sz val="11"/>
      <color theme="10"/>
      <name val="游ゴシック"/>
      <family val="2"/>
      <scheme val="minor"/>
    </font>
    <font>
      <u/>
      <sz val="11"/>
      <color theme="10"/>
      <name val="游ゴシック"/>
      <family val="3"/>
      <charset val="128"/>
      <scheme val="minor"/>
    </font>
    <font>
      <b/>
      <sz val="11"/>
      <color rgb="FFFF0000"/>
      <name val="游ゴシック"/>
      <family val="3"/>
      <charset val="128"/>
      <scheme val="minor"/>
    </font>
    <font>
      <u/>
      <sz val="11"/>
      <color rgb="FF0070C0"/>
      <name val="游ゴシック"/>
      <family val="3"/>
      <charset val="128"/>
      <scheme val="minor"/>
    </font>
    <font>
      <sz val="9"/>
      <color theme="1"/>
      <name val="游ゴシック"/>
      <family val="3"/>
      <charset val="128"/>
      <scheme val="minor"/>
    </font>
  </fonts>
  <fills count="2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FF"/>
        <bgColor rgb="FF000000"/>
      </patternFill>
    </fill>
    <fill>
      <patternFill patternType="solid">
        <fgColor rgb="FFFFFFCC"/>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2"/>
        <bgColor indexed="64"/>
      </patternFill>
    </fill>
    <fill>
      <patternFill patternType="solid">
        <fgColor rgb="FF0070C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33CCCC"/>
        <bgColor indexed="64"/>
      </patternFill>
    </fill>
    <fill>
      <patternFill patternType="solid">
        <fgColor rgb="FFE3F0F1"/>
        <bgColor indexed="64"/>
      </patternFill>
    </fill>
    <fill>
      <patternFill patternType="solid">
        <fgColor rgb="FFFFCCCC"/>
        <bgColor indexed="64"/>
      </patternFill>
    </fill>
    <fill>
      <patternFill patternType="solid">
        <fgColor rgb="FFCCECFF"/>
        <bgColor indexed="64"/>
      </patternFill>
    </fill>
    <fill>
      <patternFill patternType="solid">
        <fgColor rgb="FFCCFFFF"/>
        <bgColor indexed="64"/>
      </patternFill>
    </fill>
  </fills>
  <borders count="5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auto="1"/>
      </right>
      <top style="medium">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s>
  <cellStyleXfs count="14">
    <xf numFmtId="0" fontId="0"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38" fontId="3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9" fontId="3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34" fillId="0" borderId="0" applyFont="0" applyFill="0" applyBorder="0" applyAlignment="0" applyProtection="0">
      <alignment vertical="center"/>
    </xf>
    <xf numFmtId="0" fontId="100" fillId="0" borderId="0" applyNumberFormat="0" applyFill="0" applyBorder="0" applyAlignment="0" applyProtection="0"/>
  </cellStyleXfs>
  <cellXfs count="894">
    <xf numFmtId="0" fontId="0" fillId="0" borderId="0" xfId="0"/>
    <xf numFmtId="0" fontId="7" fillId="2" borderId="0" xfId="1" applyFont="1" applyFill="1">
      <alignment vertical="center"/>
    </xf>
    <xf numFmtId="0" fontId="5" fillId="2" borderId="1" xfId="1" applyFont="1" applyFill="1" applyBorder="1">
      <alignment vertical="center"/>
    </xf>
    <xf numFmtId="0" fontId="5" fillId="2" borderId="2" xfId="1" applyFont="1" applyFill="1" applyBorder="1" applyAlignment="1">
      <alignment horizontal="right" vertical="center"/>
    </xf>
    <xf numFmtId="0" fontId="7" fillId="2" borderId="2" xfId="1" applyFont="1" applyFill="1" applyBorder="1">
      <alignment vertical="center"/>
    </xf>
    <xf numFmtId="0" fontId="5" fillId="2" borderId="2" xfId="1" applyFont="1" applyFill="1" applyBorder="1">
      <alignment vertical="center"/>
    </xf>
    <xf numFmtId="0" fontId="9" fillId="2" borderId="2" xfId="1" applyFont="1" applyFill="1" applyBorder="1">
      <alignment vertical="center"/>
    </xf>
    <xf numFmtId="0" fontId="5" fillId="2" borderId="4" xfId="1" applyFont="1" applyFill="1" applyBorder="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7" xfId="1" applyFont="1" applyFill="1" applyBorder="1">
      <alignment vertical="center"/>
    </xf>
    <xf numFmtId="0" fontId="5" fillId="2" borderId="8" xfId="1" applyFont="1" applyFill="1" applyBorder="1">
      <alignment vertical="center"/>
    </xf>
    <xf numFmtId="0" fontId="11" fillId="2" borderId="9" xfId="1" applyFont="1" applyFill="1" applyBorder="1">
      <alignment vertical="center"/>
    </xf>
    <xf numFmtId="0" fontId="11" fillId="2" borderId="10" xfId="1" applyFont="1" applyFill="1" applyBorder="1">
      <alignment vertical="center"/>
    </xf>
    <xf numFmtId="0" fontId="11" fillId="2" borderId="10"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10" xfId="1" applyFont="1" applyFill="1" applyBorder="1" applyAlignment="1">
      <alignment horizontal="right" vertical="center"/>
    </xf>
    <xf numFmtId="0" fontId="5" fillId="2" borderId="10" xfId="1" applyFont="1" applyFill="1" applyBorder="1">
      <alignment vertical="center"/>
    </xf>
    <xf numFmtId="0" fontId="11" fillId="2" borderId="11" xfId="1" applyFont="1" applyFill="1" applyBorder="1">
      <alignment vertical="center"/>
    </xf>
    <xf numFmtId="0" fontId="5" fillId="2" borderId="7" xfId="1" applyFont="1" applyFill="1" applyBorder="1" applyAlignment="1">
      <alignment horizontal="center" vertical="center"/>
    </xf>
    <xf numFmtId="0" fontId="11" fillId="2" borderId="6" xfId="1" applyFont="1" applyFill="1" applyBorder="1">
      <alignment vertical="center"/>
    </xf>
    <xf numFmtId="0" fontId="11" fillId="2" borderId="7" xfId="1" applyFont="1" applyFill="1" applyBorder="1">
      <alignment vertical="center"/>
    </xf>
    <xf numFmtId="0" fontId="11" fillId="2" borderId="7" xfId="1" applyFont="1" applyFill="1" applyBorder="1" applyAlignment="1">
      <alignment horizontal="right" vertical="center"/>
    </xf>
    <xf numFmtId="0" fontId="11" fillId="2" borderId="8" xfId="1" applyFont="1" applyFill="1" applyBorder="1">
      <alignment vertical="center"/>
    </xf>
    <xf numFmtId="0" fontId="11" fillId="2" borderId="12" xfId="1" applyFont="1" applyFill="1" applyBorder="1">
      <alignment vertical="center"/>
    </xf>
    <xf numFmtId="0" fontId="5" fillId="2" borderId="13" xfId="1" applyFont="1" applyFill="1" applyBorder="1">
      <alignment vertical="center"/>
    </xf>
    <xf numFmtId="0" fontId="11" fillId="2" borderId="13" xfId="1" applyFont="1" applyFill="1" applyBorder="1">
      <alignment vertical="center"/>
    </xf>
    <xf numFmtId="0" fontId="11" fillId="2" borderId="13" xfId="1" applyFont="1" applyFill="1" applyBorder="1" applyAlignment="1">
      <alignment horizontal="center" vertical="center"/>
    </xf>
    <xf numFmtId="0" fontId="11" fillId="2" borderId="13" xfId="1" applyFont="1" applyFill="1" applyBorder="1" applyAlignment="1">
      <alignment horizontal="right" vertical="center"/>
    </xf>
    <xf numFmtId="0" fontId="12" fillId="2" borderId="0" xfId="1" applyFont="1" applyFill="1">
      <alignment vertical="center"/>
    </xf>
    <xf numFmtId="0" fontId="5" fillId="2" borderId="12" xfId="1" applyFont="1" applyFill="1" applyBorder="1" applyAlignment="1">
      <alignment horizontal="right" vertical="center"/>
    </xf>
    <xf numFmtId="0" fontId="5" fillId="2" borderId="13" xfId="1" applyFont="1" applyFill="1" applyBorder="1" applyAlignment="1">
      <alignment horizontal="left" vertical="center"/>
    </xf>
    <xf numFmtId="0" fontId="5" fillId="2" borderId="13" xfId="1" applyFont="1" applyFill="1" applyBorder="1" applyAlignment="1">
      <alignment horizontal="right" vertical="center"/>
    </xf>
    <xf numFmtId="0" fontId="5" fillId="2" borderId="14" xfId="1" applyFont="1" applyFill="1" applyBorder="1">
      <alignment vertical="center"/>
    </xf>
    <xf numFmtId="0" fontId="9" fillId="2" borderId="0" xfId="1" applyFont="1" applyFill="1" applyAlignment="1">
      <alignment vertical="top" wrapText="1"/>
    </xf>
    <xf numFmtId="0" fontId="5" fillId="2" borderId="0" xfId="1" applyFont="1" applyFill="1">
      <alignment vertical="center"/>
    </xf>
    <xf numFmtId="0" fontId="5" fillId="2" borderId="9" xfId="1" applyFont="1" applyFill="1" applyBorder="1" applyAlignment="1">
      <alignment horizontal="right" vertical="center"/>
    </xf>
    <xf numFmtId="0" fontId="5" fillId="2" borderId="10" xfId="1" applyFont="1" applyFill="1" applyBorder="1" applyAlignment="1">
      <alignment horizontal="left" vertical="center"/>
    </xf>
    <xf numFmtId="6" fontId="5" fillId="2" borderId="9" xfId="1" applyNumberFormat="1" applyFont="1" applyFill="1" applyBorder="1">
      <alignment vertical="center"/>
    </xf>
    <xf numFmtId="0" fontId="15" fillId="2" borderId="0" xfId="1" applyFont="1" applyFill="1">
      <alignment vertical="center"/>
    </xf>
    <xf numFmtId="0" fontId="5" fillId="2" borderId="7" xfId="1" applyFont="1" applyFill="1" applyBorder="1" applyAlignment="1">
      <alignment horizontal="left" vertical="center"/>
    </xf>
    <xf numFmtId="0" fontId="5" fillId="2" borderId="6" xfId="1" applyFont="1" applyFill="1" applyBorder="1" applyAlignment="1">
      <alignment horizontal="right" vertical="center"/>
    </xf>
    <xf numFmtId="0" fontId="10" fillId="2" borderId="4" xfId="1" applyFont="1" applyFill="1" applyBorder="1">
      <alignment vertical="center"/>
    </xf>
    <xf numFmtId="0" fontId="7"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0" borderId="13" xfId="1" applyFont="1" applyBorder="1">
      <alignment vertical="center"/>
    </xf>
    <xf numFmtId="0" fontId="17" fillId="2" borderId="6" xfId="1" applyFont="1" applyFill="1" applyBorder="1" applyAlignment="1">
      <alignment horizontal="left" vertical="center"/>
    </xf>
    <xf numFmtId="38" fontId="17" fillId="2" borderId="7" xfId="2" applyFont="1" applyFill="1" applyBorder="1" applyAlignment="1">
      <alignment vertical="center"/>
    </xf>
    <xf numFmtId="0" fontId="18" fillId="2" borderId="7" xfId="1" applyFont="1" applyFill="1" applyBorder="1">
      <alignment vertical="center"/>
    </xf>
    <xf numFmtId="0" fontId="10" fillId="2" borderId="5" xfId="1" applyFont="1" applyFill="1" applyBorder="1">
      <alignment vertical="center"/>
    </xf>
    <xf numFmtId="49" fontId="7" fillId="2" borderId="6" xfId="1" applyNumberFormat="1" applyFont="1" applyFill="1" applyBorder="1" applyAlignment="1">
      <alignment horizontal="left" vertical="center"/>
    </xf>
    <xf numFmtId="0" fontId="5" fillId="2" borderId="7" xfId="1" applyFont="1" applyFill="1" applyBorder="1" applyAlignment="1">
      <alignment horizontal="right" vertical="center"/>
    </xf>
    <xf numFmtId="0" fontId="5" fillId="0" borderId="7" xfId="1" applyFont="1" applyBorder="1">
      <alignment vertical="center"/>
    </xf>
    <xf numFmtId="0" fontId="11" fillId="2" borderId="0" xfId="1" applyFont="1" applyFill="1" applyAlignment="1">
      <alignment horizontal="center" vertical="center"/>
    </xf>
    <xf numFmtId="0" fontId="11" fillId="2" borderId="0" xfId="1" applyFont="1" applyFill="1">
      <alignment vertical="center"/>
    </xf>
    <xf numFmtId="0" fontId="10" fillId="2" borderId="0" xfId="1" applyFont="1" applyFill="1">
      <alignment vertical="center"/>
    </xf>
    <xf numFmtId="0" fontId="5" fillId="2" borderId="0" xfId="1" applyFont="1" applyFill="1" applyAlignment="1"/>
    <xf numFmtId="0" fontId="10" fillId="2" borderId="5" xfId="1" applyFont="1" applyFill="1" applyBorder="1" applyAlignment="1"/>
    <xf numFmtId="0" fontId="12" fillId="2" borderId="0" xfId="1" applyFont="1" applyFill="1" applyAlignment="1"/>
    <xf numFmtId="0" fontId="21" fillId="2" borderId="0" xfId="1" applyFont="1" applyFill="1" applyAlignment="1">
      <alignment horizontal="center"/>
    </xf>
    <xf numFmtId="0" fontId="5" fillId="2" borderId="0" xfId="1" applyFont="1" applyFill="1" applyAlignment="1">
      <alignment horizontal="center"/>
    </xf>
    <xf numFmtId="0" fontId="10" fillId="2" borderId="4" xfId="1" applyFont="1" applyFill="1" applyBorder="1" applyAlignment="1"/>
    <xf numFmtId="0" fontId="22" fillId="2" borderId="0" xfId="1" applyFont="1" applyFill="1" applyAlignment="1">
      <alignment horizontal="center"/>
    </xf>
    <xf numFmtId="0" fontId="22" fillId="2" borderId="0" xfId="1" applyFont="1" applyFill="1" applyAlignment="1">
      <alignment horizontal="left"/>
    </xf>
    <xf numFmtId="0" fontId="23" fillId="2" borderId="4" xfId="1" applyFont="1" applyFill="1" applyBorder="1" applyAlignment="1">
      <alignment horizontal="center"/>
    </xf>
    <xf numFmtId="0" fontId="5" fillId="2" borderId="0" xfId="1" applyFont="1" applyFill="1" applyAlignment="1">
      <alignment horizontal="center" vertical="center"/>
    </xf>
    <xf numFmtId="0" fontId="5" fillId="2" borderId="0" xfId="1" applyFont="1" applyFill="1" applyAlignment="1">
      <alignment horizontal="right" vertical="center"/>
    </xf>
    <xf numFmtId="0" fontId="24" fillId="2" borderId="0" xfId="1" applyFont="1" applyFill="1" applyAlignment="1">
      <alignment horizontal="center"/>
    </xf>
    <xf numFmtId="0" fontId="24" fillId="2" borderId="5" xfId="1" applyFont="1" applyFill="1" applyBorder="1" applyAlignment="1">
      <alignment horizontal="center"/>
    </xf>
    <xf numFmtId="0" fontId="23" fillId="2" borderId="4" xfId="1" applyFont="1" applyFill="1" applyBorder="1" applyAlignment="1">
      <alignment horizontal="centerContinuous"/>
    </xf>
    <xf numFmtId="0" fontId="5" fillId="2" borderId="0" xfId="1" applyFont="1" applyFill="1" applyAlignment="1">
      <alignment horizontal="centerContinuous" vertical="center"/>
    </xf>
    <xf numFmtId="0" fontId="23" fillId="2" borderId="0" xfId="1" applyFont="1" applyFill="1" applyAlignment="1">
      <alignment horizontal="centerContinuous"/>
    </xf>
    <xf numFmtId="0" fontId="25" fillId="2" borderId="5" xfId="1" applyFont="1" applyFill="1" applyBorder="1" applyAlignment="1">
      <alignment horizontal="centerContinuous" vertical="center"/>
    </xf>
    <xf numFmtId="0" fontId="23" fillId="2" borderId="4" xfId="1" applyFont="1" applyFill="1" applyBorder="1" applyAlignment="1">
      <alignment horizontal="left" vertical="center"/>
    </xf>
    <xf numFmtId="0" fontId="5" fillId="2" borderId="0" xfId="1" applyFont="1" applyFill="1" applyAlignment="1">
      <alignment horizontal="left" vertical="center"/>
    </xf>
    <xf numFmtId="0" fontId="23" fillId="2" borderId="0" xfId="1" applyFont="1" applyFill="1" applyAlignment="1">
      <alignment horizontal="left" vertical="center"/>
    </xf>
    <xf numFmtId="0" fontId="23" fillId="2" borderId="5" xfId="1" applyFont="1" applyFill="1" applyBorder="1" applyAlignment="1">
      <alignment horizontal="left" vertical="center"/>
    </xf>
    <xf numFmtId="0" fontId="26" fillId="2" borderId="13" xfId="1" applyFont="1" applyFill="1" applyBorder="1">
      <alignment vertical="center"/>
    </xf>
    <xf numFmtId="14" fontId="7" fillId="2" borderId="0" xfId="1" applyNumberFormat="1" applyFont="1" applyFill="1" applyAlignment="1"/>
    <xf numFmtId="0" fontId="14" fillId="2" borderId="0" xfId="1" applyFont="1" applyFill="1">
      <alignment vertical="center"/>
    </xf>
    <xf numFmtId="0" fontId="27" fillId="2" borderId="15" xfId="1" applyFont="1" applyFill="1" applyBorder="1">
      <alignment vertical="center"/>
    </xf>
    <xf numFmtId="38" fontId="27" fillId="2" borderId="18" xfId="2" applyFont="1" applyFill="1" applyBorder="1">
      <alignment vertical="center"/>
    </xf>
    <xf numFmtId="0" fontId="27" fillId="2" borderId="8" xfId="1" applyFont="1" applyFill="1" applyBorder="1">
      <alignment vertical="center"/>
    </xf>
    <xf numFmtId="0" fontId="27" fillId="2" borderId="0" xfId="1" applyFont="1" applyFill="1">
      <alignment vertical="center"/>
    </xf>
    <xf numFmtId="0" fontId="29" fillId="2" borderId="0" xfId="1" applyFont="1" applyFill="1">
      <alignment vertical="center"/>
    </xf>
    <xf numFmtId="0" fontId="5" fillId="2" borderId="15" xfId="1" applyFont="1" applyFill="1" applyBorder="1" applyAlignment="1">
      <alignment horizontal="right" vertical="center"/>
    </xf>
    <xf numFmtId="0" fontId="31" fillId="2" borderId="0" xfId="1" applyFont="1" applyFill="1" applyAlignment="1">
      <alignment horizontal="left" vertical="top"/>
    </xf>
    <xf numFmtId="0" fontId="14" fillId="2" borderId="7" xfId="1" applyFont="1" applyFill="1" applyBorder="1">
      <alignment vertical="center"/>
    </xf>
    <xf numFmtId="0" fontId="7" fillId="2" borderId="0" xfId="1" applyFont="1" applyFill="1" applyAlignment="1">
      <alignment horizontal="right" vertical="center"/>
    </xf>
    <xf numFmtId="8" fontId="7" fillId="2" borderId="0" xfId="1" applyNumberFormat="1" applyFont="1" applyFill="1">
      <alignment vertical="center"/>
    </xf>
    <xf numFmtId="0" fontId="33" fillId="2" borderId="11" xfId="1" applyFont="1" applyFill="1" applyBorder="1" applyAlignment="1">
      <alignment horizontal="left" vertical="center"/>
    </xf>
    <xf numFmtId="6" fontId="7" fillId="2" borderId="0" xfId="1" applyNumberFormat="1" applyFont="1" applyFill="1">
      <alignment vertical="center"/>
    </xf>
    <xf numFmtId="0" fontId="5" fillId="2" borderId="3" xfId="1" applyFont="1" applyFill="1" applyBorder="1">
      <alignment vertical="center"/>
    </xf>
    <xf numFmtId="6" fontId="5" fillId="2" borderId="7" xfId="1" applyNumberFormat="1" applyFont="1" applyFill="1" applyBorder="1" applyAlignment="1">
      <alignment horizontal="right" vertical="center"/>
    </xf>
    <xf numFmtId="0" fontId="19" fillId="2" borderId="8" xfId="1" applyFont="1" applyFill="1" applyBorder="1" applyAlignment="1">
      <alignment horizontal="left" vertical="center"/>
    </xf>
    <xf numFmtId="0" fontId="33" fillId="2" borderId="8" xfId="1" applyFont="1" applyFill="1" applyBorder="1">
      <alignment vertical="center"/>
    </xf>
    <xf numFmtId="0" fontId="33" fillId="2" borderId="7" xfId="1" applyFont="1" applyFill="1" applyBorder="1" applyAlignment="1">
      <alignment horizontal="left" vertical="center"/>
    </xf>
    <xf numFmtId="0" fontId="33" fillId="2" borderId="7" xfId="1" applyFont="1" applyFill="1" applyBorder="1">
      <alignment vertical="center"/>
    </xf>
    <xf numFmtId="0" fontId="5" fillId="0" borderId="5" xfId="1" applyFont="1" applyBorder="1">
      <alignment vertical="center"/>
    </xf>
    <xf numFmtId="0" fontId="35" fillId="2" borderId="2" xfId="1" applyFont="1" applyFill="1" applyBorder="1">
      <alignment vertical="center"/>
    </xf>
    <xf numFmtId="0" fontId="16" fillId="2" borderId="2" xfId="1" applyFont="1" applyFill="1" applyBorder="1" applyAlignment="1">
      <alignment horizontal="left" vertical="center"/>
    </xf>
    <xf numFmtId="0" fontId="5" fillId="2" borderId="2" xfId="1" applyFont="1" applyFill="1" applyBorder="1" applyAlignment="1">
      <alignment horizontal="left" vertical="center"/>
    </xf>
    <xf numFmtId="6" fontId="5" fillId="2" borderId="2" xfId="1" applyNumberFormat="1" applyFont="1" applyFill="1" applyBorder="1">
      <alignment vertical="center"/>
    </xf>
    <xf numFmtId="0" fontId="19" fillId="2" borderId="0" xfId="1" applyFont="1" applyFill="1" applyAlignment="1">
      <alignment horizontal="left" vertical="center"/>
    </xf>
    <xf numFmtId="0" fontId="18" fillId="2" borderId="0" xfId="1" applyFont="1" applyFill="1">
      <alignment vertical="center"/>
    </xf>
    <xf numFmtId="38" fontId="17" fillId="2" borderId="0" xfId="2" applyFont="1" applyFill="1" applyBorder="1" applyAlignment="1">
      <alignment vertical="center"/>
    </xf>
    <xf numFmtId="6" fontId="17" fillId="2" borderId="0" xfId="2" applyNumberFormat="1" applyFont="1" applyFill="1" applyBorder="1" applyAlignment="1">
      <alignment horizontal="right" vertical="center"/>
    </xf>
    <xf numFmtId="0" fontId="17" fillId="2" borderId="0" xfId="1" applyFont="1" applyFill="1" applyAlignment="1">
      <alignment horizontal="left" vertical="center"/>
    </xf>
    <xf numFmtId="0" fontId="5" fillId="0" borderId="0" xfId="1" applyFont="1">
      <alignment vertical="center"/>
    </xf>
    <xf numFmtId="9" fontId="5" fillId="2" borderId="0" xfId="1" applyNumberFormat="1" applyFont="1" applyFill="1" applyAlignment="1">
      <alignment horizontal="right" vertical="center"/>
    </xf>
    <xf numFmtId="0" fontId="7" fillId="2" borderId="0" xfId="1" applyFont="1" applyFill="1" applyAlignment="1">
      <alignment horizontal="center" vertical="center"/>
    </xf>
    <xf numFmtId="0" fontId="38" fillId="2" borderId="7" xfId="1" applyFont="1" applyFill="1" applyBorder="1" applyAlignment="1">
      <alignment horizontal="left" vertical="center"/>
    </xf>
    <xf numFmtId="0" fontId="38" fillId="2" borderId="6" xfId="1" applyFont="1" applyFill="1" applyBorder="1" applyAlignment="1">
      <alignment horizontal="right" vertical="center"/>
    </xf>
    <xf numFmtId="0" fontId="33" fillId="2" borderId="8" xfId="1" applyFont="1" applyFill="1" applyBorder="1" applyAlignment="1">
      <alignment horizontal="left" vertical="center"/>
    </xf>
    <xf numFmtId="0" fontId="35" fillId="2" borderId="0" xfId="1" applyFont="1" applyFill="1" applyAlignment="1"/>
    <xf numFmtId="0" fontId="16" fillId="2" borderId="0" xfId="1" applyFont="1" applyFill="1" applyAlignment="1">
      <alignment horizontal="left"/>
    </xf>
    <xf numFmtId="0" fontId="5" fillId="2" borderId="0" xfId="1" applyFont="1" applyFill="1" applyAlignment="1">
      <alignment horizontal="left"/>
    </xf>
    <xf numFmtId="0" fontId="7" fillId="2" borderId="0" xfId="1" applyFont="1" applyFill="1" applyAlignment="1"/>
    <xf numFmtId="6" fontId="5" fillId="2" borderId="0" xfId="1" applyNumberFormat="1" applyFont="1" applyFill="1" applyAlignment="1"/>
    <xf numFmtId="0" fontId="5" fillId="2" borderId="0" xfId="1" applyFont="1" applyFill="1" applyAlignment="1">
      <alignment horizontal="right"/>
    </xf>
    <xf numFmtId="0" fontId="5" fillId="2" borderId="4" xfId="1" applyFont="1" applyFill="1" applyBorder="1" applyAlignment="1"/>
    <xf numFmtId="0" fontId="7" fillId="2" borderId="0" xfId="1" applyFont="1" applyFill="1" applyAlignment="1">
      <alignment horizontal="right"/>
    </xf>
    <xf numFmtId="0" fontId="16" fillId="2" borderId="0" xfId="1" applyFont="1" applyFill="1" applyAlignment="1">
      <alignment horizontal="left" vertical="top"/>
    </xf>
    <xf numFmtId="0" fontId="5" fillId="2" borderId="0" xfId="1" applyFont="1" applyFill="1" applyAlignment="1">
      <alignment horizontal="left" vertical="top"/>
    </xf>
    <xf numFmtId="0" fontId="5" fillId="2" borderId="5" xfId="1" applyFont="1" applyFill="1" applyBorder="1" applyAlignment="1">
      <alignment horizontal="left" vertical="top"/>
    </xf>
    <xf numFmtId="0" fontId="35" fillId="2" borderId="0" xfId="1" applyFont="1" applyFill="1" applyAlignment="1">
      <alignment horizontal="left" vertical="top"/>
    </xf>
    <xf numFmtId="0" fontId="7" fillId="2" borderId="0" xfId="1" applyFont="1" applyFill="1" applyAlignment="1">
      <alignment horizontal="left" vertical="top"/>
    </xf>
    <xf numFmtId="6" fontId="5" fillId="2" borderId="0" xfId="1" applyNumberFormat="1" applyFont="1" applyFill="1" applyAlignment="1">
      <alignment horizontal="left" vertical="top"/>
    </xf>
    <xf numFmtId="0" fontId="5" fillId="2" borderId="4" xfId="1" applyFont="1" applyFill="1" applyBorder="1" applyAlignment="1">
      <alignment horizontal="left" vertical="top"/>
    </xf>
    <xf numFmtId="0" fontId="15" fillId="2" borderId="0" xfId="1" applyFont="1" applyFill="1" applyAlignment="1">
      <alignment horizontal="left" vertical="top"/>
    </xf>
    <xf numFmtId="0" fontId="14" fillId="2" borderId="10" xfId="1" applyFont="1" applyFill="1" applyBorder="1">
      <alignment vertical="center"/>
    </xf>
    <xf numFmtId="0" fontId="9" fillId="2" borderId="10" xfId="1" applyFont="1" applyFill="1" applyBorder="1" applyAlignment="1">
      <alignment wrapText="1"/>
    </xf>
    <xf numFmtId="0" fontId="9" fillId="2" borderId="10" xfId="1" applyFont="1" applyFill="1" applyBorder="1" applyAlignment="1"/>
    <xf numFmtId="0" fontId="9" fillId="2" borderId="9" xfId="1" applyFont="1" applyFill="1" applyBorder="1" applyAlignment="1">
      <alignment wrapText="1"/>
    </xf>
    <xf numFmtId="6" fontId="5" fillId="2" borderId="12" xfId="1" applyNumberFormat="1" applyFont="1" applyFill="1" applyBorder="1">
      <alignment vertical="center"/>
    </xf>
    <xf numFmtId="0" fontId="9" fillId="2" borderId="9" xfId="1" applyFont="1" applyFill="1" applyBorder="1" applyAlignment="1"/>
    <xf numFmtId="0" fontId="14" fillId="2" borderId="11" xfId="1" applyFont="1" applyFill="1" applyBorder="1" applyAlignment="1"/>
    <xf numFmtId="0" fontId="14" fillId="2" borderId="8" xfId="1" applyFont="1" applyFill="1" applyBorder="1" applyAlignment="1"/>
    <xf numFmtId="0" fontId="14" fillId="2" borderId="7" xfId="1" applyFont="1" applyFill="1" applyBorder="1" applyAlignment="1"/>
    <xf numFmtId="0" fontId="14" fillId="2" borderId="6" xfId="1" applyFont="1" applyFill="1" applyBorder="1" applyAlignment="1"/>
    <xf numFmtId="6" fontId="5" fillId="2" borderId="0" xfId="1" applyNumberFormat="1" applyFont="1" applyFill="1" applyAlignment="1">
      <alignment horizontal="right" vertical="center"/>
    </xf>
    <xf numFmtId="0" fontId="9" fillId="2" borderId="7" xfId="1" applyFont="1" applyFill="1" applyBorder="1" applyAlignment="1">
      <alignment vertical="top" wrapText="1"/>
    </xf>
    <xf numFmtId="0" fontId="5" fillId="2" borderId="25" xfId="1" applyFont="1" applyFill="1" applyBorder="1">
      <alignment vertical="center"/>
    </xf>
    <xf numFmtId="0" fontId="5" fillId="2" borderId="26" xfId="1" applyFont="1" applyFill="1" applyBorder="1">
      <alignment vertical="center"/>
    </xf>
    <xf numFmtId="0" fontId="9" fillId="2" borderId="26" xfId="1" applyFont="1" applyFill="1" applyBorder="1" applyAlignment="1">
      <alignment vertical="top" wrapText="1"/>
    </xf>
    <xf numFmtId="0" fontId="32" fillId="2" borderId="26" xfId="1" applyFont="1" applyFill="1" applyBorder="1" applyAlignment="1">
      <alignment horizontal="left" vertical="center" wrapText="1"/>
    </xf>
    <xf numFmtId="0" fontId="5" fillId="2" borderId="27" xfId="1" applyFont="1" applyFill="1" applyBorder="1">
      <alignment vertical="center"/>
    </xf>
    <xf numFmtId="0" fontId="38" fillId="2" borderId="5" xfId="1" applyFont="1" applyFill="1" applyBorder="1" applyAlignment="1"/>
    <xf numFmtId="6" fontId="33" fillId="2" borderId="7" xfId="1" applyNumberFormat="1" applyFont="1" applyFill="1" applyBorder="1">
      <alignment vertical="center"/>
    </xf>
    <xf numFmtId="6" fontId="33" fillId="2" borderId="6" xfId="1" applyNumberFormat="1" applyFont="1" applyFill="1" applyBorder="1">
      <alignment vertical="center"/>
    </xf>
    <xf numFmtId="0" fontId="33" fillId="2" borderId="10" xfId="1" applyFont="1" applyFill="1" applyBorder="1" applyAlignment="1">
      <alignment horizontal="left" vertical="center"/>
    </xf>
    <xf numFmtId="0" fontId="33" fillId="2" borderId="10" xfId="1" applyFont="1" applyFill="1" applyBorder="1">
      <alignment vertical="center"/>
    </xf>
    <xf numFmtId="6" fontId="33" fillId="2" borderId="10" xfId="1" applyNumberFormat="1" applyFont="1" applyFill="1" applyBorder="1">
      <alignment vertical="center"/>
    </xf>
    <xf numFmtId="6" fontId="33" fillId="2" borderId="9" xfId="1" applyNumberFormat="1" applyFont="1" applyFill="1" applyBorder="1">
      <alignment vertical="center"/>
    </xf>
    <xf numFmtId="0" fontId="37" fillId="2" borderId="7" xfId="1" applyFont="1" applyFill="1" applyBorder="1">
      <alignment vertical="center"/>
    </xf>
    <xf numFmtId="0" fontId="37" fillId="2" borderId="7" xfId="1" applyFont="1" applyFill="1" applyBorder="1" applyAlignment="1">
      <alignment vertical="center" wrapText="1"/>
    </xf>
    <xf numFmtId="0" fontId="37" fillId="2" borderId="6" xfId="1" applyFont="1" applyFill="1" applyBorder="1" applyAlignment="1">
      <alignment vertical="center" wrapText="1"/>
    </xf>
    <xf numFmtId="0" fontId="14" fillId="2" borderId="10" xfId="1" applyFont="1" applyFill="1" applyBorder="1" applyAlignment="1"/>
    <xf numFmtId="0" fontId="14" fillId="2" borderId="10" xfId="1" applyFont="1" applyFill="1" applyBorder="1" applyAlignment="1">
      <alignment vertical="center" wrapText="1"/>
    </xf>
    <xf numFmtId="49" fontId="13" fillId="0" borderId="18" xfId="0" applyNumberFormat="1" applyFont="1" applyBorder="1" applyAlignment="1">
      <alignment horizontal="center"/>
    </xf>
    <xf numFmtId="0" fontId="15" fillId="2" borderId="0" xfId="5" applyFont="1" applyFill="1" applyAlignment="1">
      <alignment horizontal="left" vertical="top"/>
    </xf>
    <xf numFmtId="0" fontId="15" fillId="2" borderId="0" xfId="5" applyFont="1" applyFill="1">
      <alignment vertical="center"/>
    </xf>
    <xf numFmtId="0" fontId="32" fillId="2" borderId="0" xfId="1" applyFont="1" applyFill="1" applyAlignment="1">
      <alignment horizontal="left" vertical="center" wrapText="1"/>
    </xf>
    <xf numFmtId="0" fontId="31" fillId="2" borderId="0" xfId="1" applyFont="1" applyFill="1" applyAlignment="1">
      <alignment horizontal="right" vertical="center" wrapText="1"/>
    </xf>
    <xf numFmtId="0" fontId="31" fillId="2" borderId="0" xfId="1" applyFont="1" applyFill="1">
      <alignment vertical="center"/>
    </xf>
    <xf numFmtId="0" fontId="31" fillId="2" borderId="16" xfId="1" applyFont="1" applyFill="1" applyBorder="1" applyAlignment="1">
      <alignment horizontal="left" vertical="center"/>
    </xf>
    <xf numFmtId="0" fontId="33" fillId="2" borderId="0" xfId="1" applyFont="1" applyFill="1" applyAlignment="1">
      <alignment horizontal="left" vertical="center"/>
    </xf>
    <xf numFmtId="0" fontId="33" fillId="2" borderId="6" xfId="1" applyFont="1" applyFill="1" applyBorder="1" applyAlignment="1">
      <alignment horizontal="left" vertical="center"/>
    </xf>
    <xf numFmtId="0" fontId="31" fillId="2" borderId="16" xfId="1" applyFont="1" applyFill="1" applyBorder="1">
      <alignment vertical="center"/>
    </xf>
    <xf numFmtId="0" fontId="31" fillId="2" borderId="14" xfId="1" applyFont="1" applyFill="1" applyBorder="1">
      <alignment vertical="center"/>
    </xf>
    <xf numFmtId="0" fontId="31" fillId="2" borderId="13" xfId="1" applyFont="1" applyFill="1" applyBorder="1">
      <alignment vertical="center"/>
    </xf>
    <xf numFmtId="0" fontId="31" fillId="0" borderId="0" xfId="1" applyFont="1">
      <alignment vertical="center"/>
    </xf>
    <xf numFmtId="0" fontId="31" fillId="2" borderId="0" xfId="1" applyFont="1" applyFill="1" applyAlignment="1"/>
    <xf numFmtId="0" fontId="42" fillId="2" borderId="0" xfId="1" applyFont="1" applyFill="1" applyAlignment="1">
      <alignment horizontal="left" vertical="top"/>
    </xf>
    <xf numFmtId="0" fontId="13" fillId="0" borderId="0" xfId="0" applyFont="1"/>
    <xf numFmtId="0" fontId="13" fillId="0" borderId="18" xfId="0" applyFont="1" applyBorder="1"/>
    <xf numFmtId="0" fontId="43" fillId="2" borderId="0" xfId="1" applyFont="1" applyFill="1" applyAlignment="1"/>
    <xf numFmtId="0" fontId="43" fillId="2" borderId="13" xfId="1" applyFont="1" applyFill="1" applyBorder="1" applyAlignment="1"/>
    <xf numFmtId="0" fontId="43" fillId="2" borderId="0" xfId="1" applyFont="1" applyFill="1" applyAlignment="1">
      <alignment horizontal="center"/>
    </xf>
    <xf numFmtId="0" fontId="44" fillId="2" borderId="0" xfId="1" applyFont="1" applyFill="1" applyAlignment="1">
      <alignment horizontal="center"/>
    </xf>
    <xf numFmtId="0" fontId="43" fillId="2" borderId="0" xfId="1" applyFont="1" applyFill="1" applyAlignment="1">
      <alignment horizontal="right"/>
    </xf>
    <xf numFmtId="0" fontId="35" fillId="2" borderId="8" xfId="1" applyFont="1" applyFill="1" applyBorder="1">
      <alignment vertical="center"/>
    </xf>
    <xf numFmtId="0" fontId="31" fillId="2" borderId="0" xfId="1" applyFont="1" applyFill="1" applyAlignment="1">
      <alignment horizontal="left" vertical="center"/>
    </xf>
    <xf numFmtId="0" fontId="9" fillId="2" borderId="6" xfId="1" applyFont="1" applyFill="1" applyBorder="1" applyAlignment="1">
      <alignment vertical="top" wrapText="1"/>
    </xf>
    <xf numFmtId="0" fontId="7" fillId="2" borderId="7" xfId="1" applyFont="1" applyFill="1" applyBorder="1">
      <alignment vertical="center"/>
    </xf>
    <xf numFmtId="0" fontId="35" fillId="2" borderId="0" xfId="1" applyFont="1" applyFill="1" applyAlignment="1">
      <alignment horizontal="left" vertical="center"/>
    </xf>
    <xf numFmtId="0" fontId="13" fillId="2" borderId="18" xfId="0" applyFont="1" applyFill="1" applyBorder="1"/>
    <xf numFmtId="38" fontId="13" fillId="0" borderId="18" xfId="4" applyFont="1" applyBorder="1" applyAlignment="1"/>
    <xf numFmtId="0" fontId="27" fillId="0" borderId="0" xfId="0" applyFont="1"/>
    <xf numFmtId="38" fontId="13" fillId="0" borderId="18" xfId="4" applyFont="1" applyFill="1" applyBorder="1" applyAlignment="1"/>
    <xf numFmtId="0" fontId="27" fillId="0" borderId="18" xfId="0" applyFont="1" applyBorder="1"/>
    <xf numFmtId="0" fontId="15" fillId="0" borderId="0" xfId="0" applyFont="1" applyAlignment="1">
      <alignment horizontal="center" wrapText="1"/>
    </xf>
    <xf numFmtId="0" fontId="27" fillId="3" borderId="14" xfId="10" applyFont="1" applyFill="1" applyBorder="1">
      <alignment vertical="center"/>
    </xf>
    <xf numFmtId="0" fontId="27" fillId="0" borderId="0" xfId="10" applyFont="1">
      <alignment vertical="center"/>
    </xf>
    <xf numFmtId="0" fontId="27" fillId="2" borderId="0" xfId="10" applyFont="1" applyFill="1">
      <alignment vertical="center"/>
    </xf>
    <xf numFmtId="6" fontId="27" fillId="2" borderId="10" xfId="5" applyNumberFormat="1" applyFont="1" applyFill="1" applyBorder="1" applyAlignment="1">
      <alignment horizontal="right" vertical="center"/>
    </xf>
    <xf numFmtId="6" fontId="27" fillId="2" borderId="13" xfId="5" applyNumberFormat="1" applyFont="1" applyFill="1" applyBorder="1" applyAlignment="1">
      <alignment horizontal="right" vertical="center"/>
    </xf>
    <xf numFmtId="0" fontId="27" fillId="2" borderId="18" xfId="1" applyFont="1" applyFill="1" applyBorder="1" applyAlignment="1">
      <alignment horizontal="center"/>
    </xf>
    <xf numFmtId="0" fontId="27" fillId="2" borderId="20" xfId="1" applyFont="1" applyFill="1" applyBorder="1" applyAlignment="1">
      <alignment horizontal="center"/>
    </xf>
    <xf numFmtId="38" fontId="28" fillId="2" borderId="0" xfId="10" applyNumberFormat="1" applyFont="1" applyFill="1">
      <alignment vertical="center"/>
    </xf>
    <xf numFmtId="0" fontId="45" fillId="2" borderId="2" xfId="5" applyFont="1" applyFill="1" applyBorder="1">
      <alignment vertical="center"/>
    </xf>
    <xf numFmtId="0" fontId="45" fillId="2" borderId="0" xfId="5" applyFont="1" applyFill="1">
      <alignment vertical="center"/>
    </xf>
    <xf numFmtId="0" fontId="46" fillId="2" borderId="5" xfId="5" applyFont="1" applyFill="1" applyBorder="1" applyAlignment="1">
      <alignment horizontal="center"/>
    </xf>
    <xf numFmtId="0" fontId="46" fillId="2" borderId="0" xfId="5" applyFont="1" applyFill="1" applyAlignment="1">
      <alignment horizontal="center"/>
    </xf>
    <xf numFmtId="14" fontId="45" fillId="2" borderId="0" xfId="5" applyNumberFormat="1" applyFont="1" applyFill="1" applyAlignment="1"/>
    <xf numFmtId="0" fontId="47" fillId="2" borderId="13" xfId="5" applyFont="1" applyFill="1" applyBorder="1">
      <alignment vertical="center"/>
    </xf>
    <xf numFmtId="0" fontId="27" fillId="2" borderId="13" xfId="5" applyFont="1" applyFill="1" applyBorder="1">
      <alignment vertical="center"/>
    </xf>
    <xf numFmtId="0" fontId="48" fillId="2" borderId="4" xfId="5" applyFont="1" applyFill="1" applyBorder="1" applyAlignment="1">
      <alignment horizontal="center"/>
    </xf>
    <xf numFmtId="0" fontId="48" fillId="2" borderId="5" xfId="5" applyFont="1" applyFill="1" applyBorder="1" applyAlignment="1">
      <alignment horizontal="left" vertical="center"/>
    </xf>
    <xf numFmtId="0" fontId="29" fillId="2" borderId="0" xfId="5" applyFont="1" applyFill="1" applyAlignment="1">
      <alignment horizontal="center" vertical="center"/>
    </xf>
    <xf numFmtId="0" fontId="48" fillId="2" borderId="0" xfId="5" applyFont="1" applyFill="1" applyAlignment="1">
      <alignment horizontal="left" vertical="center"/>
    </xf>
    <xf numFmtId="0" fontId="27" fillId="2" borderId="0" xfId="5" applyFont="1" applyFill="1" applyAlignment="1">
      <alignment horizontal="left" vertical="center"/>
    </xf>
    <xf numFmtId="0" fontId="48" fillId="2" borderId="4" xfId="5" applyFont="1" applyFill="1" applyBorder="1" applyAlignment="1">
      <alignment horizontal="left" vertical="center"/>
    </xf>
    <xf numFmtId="0" fontId="27" fillId="2" borderId="0" xfId="5" applyFont="1" applyFill="1" applyAlignment="1">
      <alignment horizontal="right" vertical="center"/>
    </xf>
    <xf numFmtId="0" fontId="27" fillId="2" borderId="0" xfId="5" applyFont="1" applyFill="1" applyAlignment="1">
      <alignment horizontal="center" vertical="center"/>
    </xf>
    <xf numFmtId="0" fontId="13" fillId="2" borderId="5" xfId="5" applyFont="1" applyFill="1" applyBorder="1" applyAlignment="1"/>
    <xf numFmtId="0" fontId="50" fillId="2" borderId="0" xfId="5" applyFont="1" applyFill="1" applyAlignment="1">
      <alignment horizontal="left"/>
    </xf>
    <xf numFmtId="0" fontId="50" fillId="2" borderId="0" xfId="5" applyFont="1" applyFill="1" applyAlignment="1">
      <alignment horizontal="center"/>
    </xf>
    <xf numFmtId="0" fontId="51" fillId="2" borderId="0" xfId="5" applyFont="1" applyFill="1" applyAlignment="1">
      <alignment horizontal="center"/>
    </xf>
    <xf numFmtId="0" fontId="27" fillId="2" borderId="0" xfId="5" applyFont="1" applyFill="1" applyAlignment="1"/>
    <xf numFmtId="0" fontId="13" fillId="2" borderId="4" xfId="5" applyFont="1" applyFill="1" applyBorder="1" applyAlignment="1"/>
    <xf numFmtId="0" fontId="27" fillId="2" borderId="0" xfId="5" applyFont="1" applyFill="1" applyAlignment="1">
      <alignment horizontal="center"/>
    </xf>
    <xf numFmtId="0" fontId="15" fillId="2" borderId="0" xfId="5" applyFont="1" applyFill="1" applyAlignment="1"/>
    <xf numFmtId="0" fontId="13" fillId="2" borderId="5" xfId="1" applyFont="1" applyFill="1" applyBorder="1" applyAlignment="1"/>
    <xf numFmtId="0" fontId="52" fillId="2" borderId="0" xfId="1" applyFont="1" applyFill="1" applyAlignment="1">
      <alignment horizontal="right"/>
    </xf>
    <xf numFmtId="0" fontId="52" fillId="2" borderId="0" xfId="1" applyFont="1" applyFill="1" applyAlignment="1"/>
    <xf numFmtId="0" fontId="52" fillId="2" borderId="13" xfId="1" applyFont="1" applyFill="1" applyBorder="1" applyAlignment="1"/>
    <xf numFmtId="0" fontId="13" fillId="2" borderId="4" xfId="1" applyFont="1" applyFill="1" applyBorder="1" applyAlignment="1"/>
    <xf numFmtId="0" fontId="52" fillId="2" borderId="0" xfId="1" applyFont="1" applyFill="1" applyAlignment="1">
      <alignment horizontal="center"/>
    </xf>
    <xf numFmtId="0" fontId="53" fillId="2" borderId="0" xfId="1" applyFont="1" applyFill="1" applyAlignment="1">
      <alignment horizontal="center"/>
    </xf>
    <xf numFmtId="0" fontId="13" fillId="2" borderId="5" xfId="5" applyFont="1" applyFill="1" applyBorder="1">
      <alignment vertical="center"/>
    </xf>
    <xf numFmtId="0" fontId="13" fillId="2" borderId="0" xfId="5" applyFont="1" applyFill="1">
      <alignment vertical="center"/>
    </xf>
    <xf numFmtId="0" fontId="52" fillId="2" borderId="0" xfId="5" applyFont="1" applyFill="1">
      <alignment vertical="center"/>
    </xf>
    <xf numFmtId="0" fontId="52" fillId="2" borderId="0" xfId="5" applyFont="1" applyFill="1" applyAlignment="1">
      <alignment horizontal="center" vertical="center"/>
    </xf>
    <xf numFmtId="0" fontId="27" fillId="2" borderId="4" xfId="5" applyFont="1" applyFill="1" applyBorder="1">
      <alignment vertical="center"/>
    </xf>
    <xf numFmtId="0" fontId="27" fillId="2" borderId="5" xfId="5" applyFont="1" applyFill="1" applyBorder="1">
      <alignment vertical="center"/>
    </xf>
    <xf numFmtId="0" fontId="27" fillId="2" borderId="8" xfId="5" applyFont="1" applyFill="1" applyBorder="1">
      <alignment vertical="center"/>
    </xf>
    <xf numFmtId="0" fontId="27" fillId="2" borderId="7" xfId="5" applyFont="1" applyFill="1" applyBorder="1">
      <alignment vertical="center"/>
    </xf>
    <xf numFmtId="0" fontId="27" fillId="2" borderId="6" xfId="5" applyFont="1" applyFill="1" applyBorder="1">
      <alignment vertical="center"/>
    </xf>
    <xf numFmtId="0" fontId="27" fillId="2" borderId="7" xfId="5" applyFont="1" applyFill="1" applyBorder="1" applyAlignment="1">
      <alignment horizontal="center" vertical="center"/>
    </xf>
    <xf numFmtId="0" fontId="27" fillId="2" borderId="10" xfId="5" applyFont="1" applyFill="1" applyBorder="1">
      <alignment vertical="center"/>
    </xf>
    <xf numFmtId="0" fontId="56" fillId="2" borderId="6" xfId="5" applyFont="1" applyFill="1" applyBorder="1" applyAlignment="1">
      <alignment horizontal="left" vertical="center"/>
    </xf>
    <xf numFmtId="0" fontId="27" fillId="0" borderId="7" xfId="5" applyFont="1" applyBorder="1">
      <alignment vertical="center"/>
    </xf>
    <xf numFmtId="0" fontId="27" fillId="2" borderId="7" xfId="5" applyFont="1" applyFill="1" applyBorder="1" applyAlignment="1">
      <alignment horizontal="right" vertical="center"/>
    </xf>
    <xf numFmtId="49" fontId="27" fillId="2" borderId="6" xfId="5" applyNumberFormat="1" applyFont="1" applyFill="1" applyBorder="1" applyAlignment="1">
      <alignment horizontal="left" vertical="center"/>
    </xf>
    <xf numFmtId="0" fontId="13" fillId="2" borderId="4" xfId="5" applyFont="1" applyFill="1" applyBorder="1">
      <alignment vertical="center"/>
    </xf>
    <xf numFmtId="0" fontId="27" fillId="2" borderId="14" xfId="5" applyFont="1" applyFill="1" applyBorder="1">
      <alignment vertical="center"/>
    </xf>
    <xf numFmtId="0" fontId="27" fillId="0" borderId="13" xfId="5" applyFont="1" applyBorder="1">
      <alignment vertical="center"/>
    </xf>
    <xf numFmtId="0" fontId="27" fillId="2" borderId="13" xfId="5" applyFont="1" applyFill="1" applyBorder="1" applyAlignment="1">
      <alignment horizontal="right" vertical="center"/>
    </xf>
    <xf numFmtId="0" fontId="27" fillId="2" borderId="13" xfId="5" applyFont="1" applyFill="1" applyBorder="1" applyAlignment="1">
      <alignment horizontal="center" vertical="center"/>
    </xf>
    <xf numFmtId="0" fontId="27" fillId="2" borderId="12" xfId="5" applyFont="1" applyFill="1" applyBorder="1" applyAlignment="1">
      <alignment horizontal="center" vertical="center"/>
    </xf>
    <xf numFmtId="0" fontId="54" fillId="2" borderId="0" xfId="5" applyFont="1" applyFill="1" applyAlignment="1">
      <alignment horizontal="left" vertical="center"/>
    </xf>
    <xf numFmtId="0" fontId="55" fillId="2" borderId="0" xfId="5" applyFont="1" applyFill="1">
      <alignment vertical="center"/>
    </xf>
    <xf numFmtId="38" fontId="56" fillId="2" borderId="0" xfId="6" applyFont="1" applyFill="1" applyBorder="1" applyAlignment="1">
      <alignment vertical="center"/>
    </xf>
    <xf numFmtId="6" fontId="56" fillId="2" borderId="0" xfId="6" applyNumberFormat="1" applyFont="1" applyFill="1" applyBorder="1" applyAlignment="1">
      <alignment horizontal="right" vertical="center"/>
    </xf>
    <xf numFmtId="0" fontId="56" fillId="2" borderId="0" xfId="5" applyFont="1" applyFill="1" applyAlignment="1">
      <alignment horizontal="left" vertical="center"/>
    </xf>
    <xf numFmtId="0" fontId="27" fillId="2" borderId="0" xfId="5" applyFont="1" applyFill="1">
      <alignment vertical="center"/>
    </xf>
    <xf numFmtId="0" fontId="27" fillId="0" borderId="0" xfId="5" applyFont="1">
      <alignment vertical="center"/>
    </xf>
    <xf numFmtId="9" fontId="27" fillId="2" borderId="0" xfId="5" applyNumberFormat="1" applyFont="1" applyFill="1" applyAlignment="1">
      <alignment horizontal="right" vertical="center"/>
    </xf>
    <xf numFmtId="0" fontId="27" fillId="0" borderId="0" xfId="1" applyFont="1">
      <alignment vertical="center"/>
    </xf>
    <xf numFmtId="0" fontId="54" fillId="2" borderId="0" xfId="5" applyFont="1" applyFill="1" applyAlignment="1">
      <alignment horizontal="left" vertical="top"/>
    </xf>
    <xf numFmtId="0" fontId="29" fillId="2" borderId="0" xfId="5" applyFont="1" applyFill="1" applyAlignment="1">
      <alignment horizontal="left" vertical="center"/>
    </xf>
    <xf numFmtId="0" fontId="27" fillId="2" borderId="7" xfId="5" applyFont="1" applyFill="1" applyBorder="1" applyAlignment="1">
      <alignment horizontal="left" vertical="center"/>
    </xf>
    <xf numFmtId="0" fontId="27" fillId="2" borderId="6" xfId="5" applyFont="1" applyFill="1" applyBorder="1" applyAlignment="1">
      <alignment horizontal="right" vertical="center"/>
    </xf>
    <xf numFmtId="6" fontId="27" fillId="2" borderId="0" xfId="5" applyNumberFormat="1" applyFont="1" applyFill="1">
      <alignment vertical="center"/>
    </xf>
    <xf numFmtId="0" fontId="29" fillId="2" borderId="7" xfId="5" applyFont="1" applyFill="1" applyBorder="1">
      <alignment vertical="center"/>
    </xf>
    <xf numFmtId="0" fontId="29" fillId="2" borderId="10" xfId="5" applyFont="1" applyFill="1" applyBorder="1">
      <alignment vertical="center"/>
    </xf>
    <xf numFmtId="6" fontId="29" fillId="2" borderId="10" xfId="5" applyNumberFormat="1" applyFont="1" applyFill="1" applyBorder="1">
      <alignment vertical="center"/>
    </xf>
    <xf numFmtId="6" fontId="29" fillId="2" borderId="9" xfId="5" applyNumberFormat="1" applyFont="1" applyFill="1" applyBorder="1">
      <alignment vertical="center"/>
    </xf>
    <xf numFmtId="0" fontId="27" fillId="2" borderId="10" xfId="5" applyFont="1" applyFill="1" applyBorder="1" applyAlignment="1">
      <alignment horizontal="left" vertical="center"/>
    </xf>
    <xf numFmtId="0" fontId="27" fillId="2" borderId="9" xfId="5" applyFont="1" applyFill="1" applyBorder="1" applyAlignment="1">
      <alignment horizontal="right" vertical="center"/>
    </xf>
    <xf numFmtId="6" fontId="27" fillId="2" borderId="11" xfId="5" applyNumberFormat="1" applyFont="1" applyFill="1" applyBorder="1" applyAlignment="1">
      <alignment horizontal="right" vertical="center"/>
    </xf>
    <xf numFmtId="0" fontId="58" fillId="2" borderId="7" xfId="5" applyFont="1" applyFill="1" applyBorder="1">
      <alignment vertical="center"/>
    </xf>
    <xf numFmtId="0" fontId="58" fillId="2" borderId="7" xfId="5" applyFont="1" applyFill="1" applyBorder="1" applyAlignment="1">
      <alignment vertical="center" wrapText="1"/>
    </xf>
    <xf numFmtId="0" fontId="58" fillId="2" borderId="6" xfId="5" applyFont="1" applyFill="1" applyBorder="1" applyAlignment="1">
      <alignment vertical="center" wrapText="1"/>
    </xf>
    <xf numFmtId="6" fontId="27" fillId="2" borderId="14" xfId="5" applyNumberFormat="1" applyFont="1" applyFill="1" applyBorder="1" applyAlignment="1">
      <alignment horizontal="right" vertical="center"/>
    </xf>
    <xf numFmtId="0" fontId="27" fillId="2" borderId="13" xfId="5" applyFont="1" applyFill="1" applyBorder="1" applyAlignment="1">
      <alignment horizontal="left" vertical="center"/>
    </xf>
    <xf numFmtId="0" fontId="27" fillId="2" borderId="12" xfId="5" applyFont="1" applyFill="1" applyBorder="1" applyAlignment="1">
      <alignment horizontal="right" vertical="center"/>
    </xf>
    <xf numFmtId="0" fontId="29" fillId="2" borderId="0" xfId="5" applyFont="1" applyFill="1">
      <alignment vertical="center"/>
    </xf>
    <xf numFmtId="0" fontId="58" fillId="2" borderId="0" xfId="5" applyFont="1" applyFill="1">
      <alignment vertical="center"/>
    </xf>
    <xf numFmtId="0" fontId="58" fillId="2" borderId="0" xfId="5" applyFont="1" applyFill="1" applyAlignment="1">
      <alignment vertical="center" wrapText="1"/>
    </xf>
    <xf numFmtId="6" fontId="27" fillId="2" borderId="0" xfId="5" applyNumberFormat="1" applyFont="1" applyFill="1" applyAlignment="1">
      <alignment horizontal="right" vertical="center"/>
    </xf>
    <xf numFmtId="0" fontId="27" fillId="2" borderId="3" xfId="5" applyFont="1" applyFill="1" applyBorder="1">
      <alignment vertical="center"/>
    </xf>
    <xf numFmtId="0" fontId="27" fillId="2" borderId="2" xfId="5" applyFont="1" applyFill="1" applyBorder="1">
      <alignment vertical="center"/>
    </xf>
    <xf numFmtId="0" fontId="13" fillId="2" borderId="2" xfId="5" applyFont="1" applyFill="1" applyBorder="1">
      <alignment vertical="center"/>
    </xf>
    <xf numFmtId="0" fontId="57" fillId="2" borderId="2" xfId="5" applyFont="1" applyFill="1" applyBorder="1" applyAlignment="1">
      <alignment horizontal="left" vertical="center"/>
    </xf>
    <xf numFmtId="0" fontId="27" fillId="2" borderId="2" xfId="5" applyFont="1" applyFill="1" applyBorder="1" applyAlignment="1">
      <alignment horizontal="left" vertical="center"/>
    </xf>
    <xf numFmtId="6" fontId="27" fillId="2" borderId="2" xfId="5" applyNumberFormat="1" applyFont="1" applyFill="1" applyBorder="1">
      <alignment vertical="center"/>
    </xf>
    <xf numFmtId="0" fontId="27" fillId="2" borderId="2" xfId="5" applyFont="1" applyFill="1" applyBorder="1" applyAlignment="1">
      <alignment horizontal="right" vertical="center"/>
    </xf>
    <xf numFmtId="0" fontId="27" fillId="2" borderId="1" xfId="5" applyFont="1" applyFill="1" applyBorder="1">
      <alignment vertical="center"/>
    </xf>
    <xf numFmtId="0" fontId="47" fillId="2" borderId="0" xfId="5" applyFont="1" applyFill="1">
      <alignment vertical="center"/>
    </xf>
    <xf numFmtId="0" fontId="60" fillId="2" borderId="5" xfId="5" applyFont="1" applyFill="1" applyBorder="1">
      <alignment vertical="center"/>
    </xf>
    <xf numFmtId="0" fontId="50" fillId="2" borderId="0" xfId="5" applyFont="1" applyFill="1">
      <alignment vertical="center"/>
    </xf>
    <xf numFmtId="0" fontId="60" fillId="2" borderId="0" xfId="5" applyFont="1" applyFill="1" applyAlignment="1">
      <alignment vertical="center" wrapText="1"/>
    </xf>
    <xf numFmtId="0" fontId="60" fillId="2" borderId="4" xfId="5" applyFont="1" applyFill="1" applyBorder="1" applyAlignment="1">
      <alignment vertical="center" wrapText="1"/>
    </xf>
    <xf numFmtId="0" fontId="60" fillId="2" borderId="5" xfId="5" applyFont="1" applyFill="1" applyBorder="1" applyAlignment="1">
      <alignment horizontal="centerContinuous" vertical="center"/>
    </xf>
    <xf numFmtId="0" fontId="60" fillId="2" borderId="0" xfId="5" applyFont="1" applyFill="1" applyAlignment="1">
      <alignment horizontal="centerContinuous" vertical="center" wrapText="1"/>
    </xf>
    <xf numFmtId="0" fontId="60" fillId="2" borderId="4" xfId="5" applyFont="1" applyFill="1" applyBorder="1" applyAlignment="1">
      <alignment horizontal="centerContinuous" vertical="center" wrapText="1"/>
    </xf>
    <xf numFmtId="0" fontId="45" fillId="2" borderId="0" xfId="5" applyFont="1" applyFill="1" applyAlignment="1">
      <alignment horizontal="right" vertical="center"/>
    </xf>
    <xf numFmtId="0" fontId="27" fillId="2" borderId="5" xfId="5" applyFont="1" applyFill="1" applyBorder="1" applyAlignment="1">
      <alignment horizontal="left" vertical="top"/>
    </xf>
    <xf numFmtId="0" fontId="27" fillId="2" borderId="0" xfId="5" applyFont="1" applyFill="1" applyAlignment="1">
      <alignment horizontal="left" vertical="top"/>
    </xf>
    <xf numFmtId="0" fontId="13" fillId="2" borderId="0" xfId="5" applyFont="1" applyFill="1" applyAlignment="1">
      <alignment horizontal="left" vertical="top"/>
    </xf>
    <xf numFmtId="0" fontId="57" fillId="2" borderId="0" xfId="5" applyFont="1" applyFill="1" applyAlignment="1">
      <alignment horizontal="left" vertical="top"/>
    </xf>
    <xf numFmtId="0" fontId="45" fillId="2" borderId="0" xfId="5" applyFont="1" applyFill="1" applyAlignment="1">
      <alignment horizontal="left" vertical="top"/>
    </xf>
    <xf numFmtId="6" fontId="27" fillId="2" borderId="0" xfId="5" applyNumberFormat="1" applyFont="1" applyFill="1" applyAlignment="1">
      <alignment horizontal="left" vertical="top"/>
    </xf>
    <xf numFmtId="0" fontId="27" fillId="2" borderId="4" xfId="5" applyFont="1" applyFill="1" applyBorder="1" applyAlignment="1">
      <alignment horizontal="left" vertical="top"/>
    </xf>
    <xf numFmtId="0" fontId="29" fillId="2" borderId="7" xfId="5" applyFont="1" applyFill="1" applyBorder="1" applyAlignment="1"/>
    <xf numFmtId="0" fontId="29" fillId="2" borderId="6" xfId="5" applyFont="1" applyFill="1" applyBorder="1" applyAlignment="1"/>
    <xf numFmtId="0" fontId="29" fillId="2" borderId="10" xfId="5" applyFont="1" applyFill="1" applyBorder="1" applyAlignment="1"/>
    <xf numFmtId="0" fontId="61" fillId="2" borderId="10" xfId="5" applyFont="1" applyFill="1" applyBorder="1" applyAlignment="1">
      <alignment wrapText="1"/>
    </xf>
    <xf numFmtId="0" fontId="61" fillId="2" borderId="9" xfId="5" applyFont="1" applyFill="1" applyBorder="1" applyAlignment="1">
      <alignment wrapText="1"/>
    </xf>
    <xf numFmtId="8" fontId="45" fillId="2" borderId="0" xfId="5" applyNumberFormat="1" applyFont="1" applyFill="1">
      <alignment vertical="center"/>
    </xf>
    <xf numFmtId="0" fontId="27" fillId="2" borderId="15" xfId="5" applyFont="1" applyFill="1" applyBorder="1" applyAlignment="1">
      <alignment horizontal="right" vertical="center"/>
    </xf>
    <xf numFmtId="0" fontId="29" fillId="2" borderId="10" xfId="5" applyFont="1" applyFill="1" applyBorder="1" applyAlignment="1">
      <alignment vertical="center" wrapText="1"/>
    </xf>
    <xf numFmtId="6" fontId="27" fillId="2" borderId="9" xfId="5" applyNumberFormat="1" applyFont="1" applyFill="1" applyBorder="1">
      <alignment vertical="center"/>
    </xf>
    <xf numFmtId="6" fontId="27" fillId="2" borderId="12" xfId="5" applyNumberFormat="1" applyFont="1" applyFill="1" applyBorder="1">
      <alignment vertical="center"/>
    </xf>
    <xf numFmtId="0" fontId="61" fillId="2" borderId="10" xfId="5" applyFont="1" applyFill="1" applyBorder="1" applyAlignment="1"/>
    <xf numFmtId="0" fontId="61" fillId="2" borderId="9" xfId="5" applyFont="1" applyFill="1" applyBorder="1" applyAlignment="1"/>
    <xf numFmtId="0" fontId="63" fillId="2" borderId="0" xfId="5" applyFont="1" applyFill="1" applyAlignment="1">
      <alignment horizontal="left" vertical="top" wrapText="1"/>
    </xf>
    <xf numFmtId="0" fontId="61" fillId="2" borderId="0" xfId="5" applyFont="1" applyFill="1" applyAlignment="1">
      <alignment vertical="top" wrapText="1"/>
    </xf>
    <xf numFmtId="0" fontId="61" fillId="2" borderId="0" xfId="5" applyFont="1" applyFill="1" applyAlignment="1">
      <alignment horizontal="left" vertical="center" wrapText="1"/>
    </xf>
    <xf numFmtId="0" fontId="27" fillId="2" borderId="25" xfId="5" applyFont="1" applyFill="1" applyBorder="1">
      <alignment vertical="center"/>
    </xf>
    <xf numFmtId="0" fontId="27" fillId="2" borderId="26" xfId="5" applyFont="1" applyFill="1" applyBorder="1">
      <alignment vertical="center"/>
    </xf>
    <xf numFmtId="0" fontId="61" fillId="2" borderId="26" xfId="5" applyFont="1" applyFill="1" applyBorder="1" applyAlignment="1">
      <alignment vertical="top" wrapText="1"/>
    </xf>
    <xf numFmtId="0" fontId="61" fillId="2" borderId="26" xfId="5" applyFont="1" applyFill="1" applyBorder="1" applyAlignment="1">
      <alignment horizontal="left" vertical="center" wrapText="1"/>
    </xf>
    <xf numFmtId="0" fontId="27" fillId="2" borderId="27" xfId="5" applyFont="1" applyFill="1" applyBorder="1">
      <alignment vertical="center"/>
    </xf>
    <xf numFmtId="0" fontId="61" fillId="2" borderId="10" xfId="5" applyFont="1" applyFill="1" applyBorder="1" applyAlignment="1">
      <alignment vertical="top" wrapText="1"/>
    </xf>
    <xf numFmtId="0" fontId="13" fillId="2" borderId="10" xfId="5" applyFont="1" applyFill="1" applyBorder="1">
      <alignment vertical="center"/>
    </xf>
    <xf numFmtId="0" fontId="61" fillId="2" borderId="9" xfId="5" applyFont="1" applyFill="1" applyBorder="1" applyAlignment="1">
      <alignment vertical="top" wrapText="1"/>
    </xf>
    <xf numFmtId="0" fontId="61" fillId="2" borderId="2" xfId="5" applyFont="1" applyFill="1" applyBorder="1">
      <alignment vertical="center"/>
    </xf>
    <xf numFmtId="0" fontId="27" fillId="0" borderId="15" xfId="0" applyFont="1" applyBorder="1"/>
    <xf numFmtId="38" fontId="13" fillId="0" borderId="0" xfId="4" applyFont="1" applyFill="1" applyBorder="1" applyAlignment="1"/>
    <xf numFmtId="38" fontId="13" fillId="0" borderId="0" xfId="4" applyFont="1" applyBorder="1" applyAlignment="1"/>
    <xf numFmtId="38" fontId="62" fillId="0" borderId="0" xfId="4" applyFont="1" applyFill="1" applyBorder="1" applyAlignment="1">
      <alignment horizontal="right"/>
    </xf>
    <xf numFmtId="0" fontId="50" fillId="2" borderId="11" xfId="1" applyFont="1" applyFill="1" applyBorder="1">
      <alignment vertical="center"/>
    </xf>
    <xf numFmtId="0" fontId="27" fillId="0" borderId="10" xfId="0" applyFont="1" applyBorder="1" applyAlignment="1">
      <alignment vertical="center"/>
    </xf>
    <xf numFmtId="0" fontId="54" fillId="2" borderId="16" xfId="1" applyFont="1" applyFill="1" applyBorder="1">
      <alignment vertical="center"/>
    </xf>
    <xf numFmtId="0" fontId="52" fillId="0" borderId="0" xfId="0" applyFont="1" applyAlignment="1">
      <alignment horizontal="left" vertical="center" wrapText="1"/>
    </xf>
    <xf numFmtId="38" fontId="27" fillId="0" borderId="0" xfId="0" applyNumberFormat="1" applyFont="1"/>
    <xf numFmtId="0" fontId="45" fillId="2" borderId="0" xfId="1" applyFont="1" applyFill="1">
      <alignment vertical="center"/>
    </xf>
    <xf numFmtId="0" fontId="45" fillId="2" borderId="0" xfId="1" applyFont="1" applyFill="1" applyAlignment="1">
      <alignment horizontal="center" vertical="center"/>
    </xf>
    <xf numFmtId="0" fontId="52" fillId="2" borderId="0" xfId="1" applyFont="1" applyFill="1">
      <alignment vertical="center"/>
    </xf>
    <xf numFmtId="0" fontId="27" fillId="2" borderId="10" xfId="1" applyFont="1" applyFill="1" applyBorder="1">
      <alignment vertical="center"/>
    </xf>
    <xf numFmtId="0" fontId="27" fillId="2" borderId="10" xfId="1" applyFont="1" applyFill="1" applyBorder="1" applyAlignment="1">
      <alignment horizontal="center" vertical="center"/>
    </xf>
    <xf numFmtId="0" fontId="54" fillId="2" borderId="9" xfId="1" applyFont="1" applyFill="1" applyBorder="1" applyAlignment="1">
      <alignment horizontal="center"/>
    </xf>
    <xf numFmtId="0" fontId="27" fillId="2" borderId="0" xfId="1" applyFont="1" applyFill="1" applyAlignment="1">
      <alignment horizontal="center" vertical="center"/>
    </xf>
    <xf numFmtId="0" fontId="27" fillId="2" borderId="16" xfId="1" applyFont="1" applyFill="1" applyBorder="1" applyAlignment="1"/>
    <xf numFmtId="0" fontId="27" fillId="2" borderId="15" xfId="1" applyFont="1" applyFill="1" applyBorder="1" applyAlignment="1">
      <alignment horizontal="center"/>
    </xf>
    <xf numFmtId="0" fontId="27" fillId="2" borderId="0" xfId="1" applyFont="1" applyFill="1" applyAlignment="1"/>
    <xf numFmtId="0" fontId="27" fillId="2" borderId="16" xfId="1" applyFont="1" applyFill="1" applyBorder="1">
      <alignment vertical="center"/>
    </xf>
    <xf numFmtId="0" fontId="27" fillId="2" borderId="11" xfId="1" applyFont="1" applyFill="1" applyBorder="1" applyAlignment="1">
      <alignment horizontal="center"/>
    </xf>
    <xf numFmtId="0" fontId="27" fillId="2" borderId="17" xfId="1" applyFont="1" applyFill="1" applyBorder="1" applyAlignment="1">
      <alignment horizontal="center"/>
    </xf>
    <xf numFmtId="0" fontId="27" fillId="2" borderId="14" xfId="1" applyFont="1" applyFill="1" applyBorder="1">
      <alignment vertical="center"/>
    </xf>
    <xf numFmtId="0" fontId="27" fillId="2" borderId="13" xfId="1" applyFont="1" applyFill="1" applyBorder="1">
      <alignment vertical="center"/>
    </xf>
    <xf numFmtId="38" fontId="27" fillId="2" borderId="18" xfId="2" applyFont="1" applyFill="1" applyBorder="1" applyAlignment="1">
      <alignment horizontal="right" vertical="center"/>
    </xf>
    <xf numFmtId="176" fontId="27" fillId="2" borderId="0" xfId="3" applyNumberFormat="1" applyFont="1" applyFill="1" applyBorder="1" applyAlignment="1">
      <alignment horizontal="right" vertical="center"/>
    </xf>
    <xf numFmtId="0" fontId="27" fillId="2" borderId="7" xfId="1" applyFont="1" applyFill="1" applyBorder="1">
      <alignment vertical="center"/>
    </xf>
    <xf numFmtId="38" fontId="27" fillId="2" borderId="17" xfId="2" applyFont="1" applyFill="1" applyBorder="1" applyAlignment="1">
      <alignment horizontal="right" vertical="center"/>
    </xf>
    <xf numFmtId="38" fontId="27" fillId="2" borderId="0" xfId="1" applyNumberFormat="1" applyFont="1" applyFill="1">
      <alignment vertical="center"/>
    </xf>
    <xf numFmtId="0" fontId="27" fillId="2" borderId="0" xfId="1" applyFont="1" applyFill="1" applyAlignment="1">
      <alignment horizontal="right" vertical="top"/>
    </xf>
    <xf numFmtId="38" fontId="27" fillId="2" borderId="0" xfId="2" applyFont="1" applyFill="1" applyBorder="1" applyAlignment="1">
      <alignment horizontal="center" vertical="center"/>
    </xf>
    <xf numFmtId="0" fontId="27" fillId="2" borderId="13" xfId="1" applyFont="1" applyFill="1" applyBorder="1" applyAlignment="1">
      <alignment horizontal="center" vertical="center"/>
    </xf>
    <xf numFmtId="0" fontId="27" fillId="2" borderId="12" xfId="1" applyFont="1" applyFill="1" applyBorder="1">
      <alignment vertical="center"/>
    </xf>
    <xf numFmtId="0" fontId="64" fillId="2" borderId="0" xfId="1" applyFont="1" applyFill="1">
      <alignment vertical="center"/>
    </xf>
    <xf numFmtId="0" fontId="60" fillId="2" borderId="0" xfId="1" applyFont="1" applyFill="1" applyAlignment="1"/>
    <xf numFmtId="38" fontId="27" fillId="2" borderId="19" xfId="2" applyFont="1" applyFill="1" applyBorder="1" applyAlignment="1">
      <alignment vertical="center"/>
    </xf>
    <xf numFmtId="38" fontId="27" fillId="2" borderId="19" xfId="2" applyFont="1" applyFill="1" applyBorder="1" applyAlignment="1">
      <alignment horizontal="center" vertical="center"/>
    </xf>
    <xf numFmtId="38" fontId="27" fillId="2" borderId="18" xfId="2" applyFont="1" applyFill="1" applyBorder="1" applyAlignment="1">
      <alignment vertical="center"/>
    </xf>
    <xf numFmtId="0" fontId="52" fillId="2" borderId="0" xfId="10" applyFont="1" applyFill="1">
      <alignment vertical="center"/>
    </xf>
    <xf numFmtId="0" fontId="27" fillId="2" borderId="0" xfId="10" applyFont="1" applyFill="1" applyAlignment="1">
      <alignment vertical="center" wrapText="1"/>
    </xf>
    <xf numFmtId="0" fontId="27" fillId="2" borderId="0" xfId="10" applyFont="1" applyFill="1" applyAlignment="1"/>
    <xf numFmtId="0" fontId="60" fillId="2" borderId="0" xfId="10" applyFont="1" applyFill="1" applyAlignment="1"/>
    <xf numFmtId="0" fontId="66" fillId="0" borderId="0" xfId="0" applyFont="1"/>
    <xf numFmtId="9" fontId="27" fillId="2" borderId="19" xfId="9" applyFont="1" applyFill="1" applyBorder="1" applyAlignment="1">
      <alignment vertical="center"/>
    </xf>
    <xf numFmtId="38" fontId="27" fillId="2" borderId="19" xfId="11" applyFont="1" applyFill="1" applyBorder="1" applyAlignment="1">
      <alignment vertical="center"/>
    </xf>
    <xf numFmtId="16" fontId="27" fillId="2" borderId="0" xfId="10" applyNumberFormat="1" applyFont="1" applyFill="1">
      <alignment vertical="center"/>
    </xf>
    <xf numFmtId="9" fontId="27" fillId="2" borderId="0" xfId="10" applyNumberFormat="1" applyFont="1" applyFill="1">
      <alignment vertical="center"/>
    </xf>
    <xf numFmtId="38" fontId="27" fillId="2" borderId="18" xfId="11" applyFont="1" applyFill="1" applyBorder="1" applyAlignment="1">
      <alignment vertical="center"/>
    </xf>
    <xf numFmtId="38" fontId="27" fillId="0" borderId="0" xfId="11" applyFont="1" applyFill="1" applyBorder="1" applyAlignment="1">
      <alignment vertical="center" wrapText="1"/>
    </xf>
    <xf numFmtId="38" fontId="27" fillId="0" borderId="0" xfId="11" applyFont="1" applyFill="1" applyBorder="1" applyAlignment="1">
      <alignment horizontal="center" vertical="center" wrapText="1"/>
    </xf>
    <xf numFmtId="38" fontId="27" fillId="0" borderId="0" xfId="11" applyFont="1" applyFill="1" applyBorder="1" applyAlignment="1">
      <alignment vertical="center"/>
    </xf>
    <xf numFmtId="38" fontId="27" fillId="2" borderId="18" xfId="11" applyFont="1" applyFill="1" applyBorder="1" applyAlignment="1">
      <alignment horizontal="right" vertical="center"/>
    </xf>
    <xf numFmtId="38" fontId="27" fillId="2" borderId="0" xfId="11" applyFont="1" applyFill="1" applyBorder="1" applyAlignment="1">
      <alignment horizontal="right" vertical="center"/>
    </xf>
    <xf numFmtId="38" fontId="27" fillId="2" borderId="0" xfId="11" applyFont="1" applyFill="1" applyBorder="1" applyAlignment="1">
      <alignment vertical="center" wrapText="1"/>
    </xf>
    <xf numFmtId="38" fontId="27" fillId="2" borderId="0" xfId="11" applyFont="1" applyFill="1" applyBorder="1" applyAlignment="1">
      <alignment horizontal="center" vertical="center" wrapText="1"/>
    </xf>
    <xf numFmtId="38" fontId="27" fillId="2" borderId="0" xfId="11" applyFont="1" applyFill="1" applyBorder="1" applyAlignment="1">
      <alignment vertical="center"/>
    </xf>
    <xf numFmtId="38" fontId="27" fillId="0" borderId="0" xfId="11" applyFont="1" applyFill="1" applyBorder="1" applyAlignment="1">
      <alignment horizontal="right" vertical="center"/>
    </xf>
    <xf numFmtId="38" fontId="27" fillId="2" borderId="19" xfId="11" applyFont="1" applyFill="1" applyBorder="1" applyAlignment="1">
      <alignment vertical="center" wrapText="1"/>
    </xf>
    <xf numFmtId="38" fontId="27" fillId="2" borderId="19" xfId="11" applyFont="1" applyFill="1" applyBorder="1" applyAlignment="1">
      <alignment horizontal="center" vertical="center" wrapText="1"/>
    </xf>
    <xf numFmtId="178" fontId="10" fillId="0" borderId="18" xfId="4" applyNumberFormat="1" applyFont="1" applyFill="1" applyBorder="1" applyAlignment="1">
      <alignment horizontal="right" vertical="center"/>
    </xf>
    <xf numFmtId="38" fontId="10" fillId="0" borderId="18" xfId="4" applyFont="1" applyFill="1" applyBorder="1" applyAlignment="1">
      <alignment horizontal="center" vertical="center"/>
    </xf>
    <xf numFmtId="176" fontId="27" fillId="4" borderId="12" xfId="3" applyNumberFormat="1" applyFont="1" applyFill="1" applyBorder="1" applyAlignment="1">
      <alignment horizontal="right" vertical="center"/>
    </xf>
    <xf numFmtId="176" fontId="45" fillId="2" borderId="0" xfId="1" applyNumberFormat="1" applyFont="1" applyFill="1">
      <alignment vertical="center"/>
    </xf>
    <xf numFmtId="9" fontId="27" fillId="4" borderId="19" xfId="9" applyFont="1" applyFill="1" applyBorder="1" applyAlignment="1">
      <alignment vertical="center"/>
    </xf>
    <xf numFmtId="10" fontId="27" fillId="0" borderId="0" xfId="11" applyNumberFormat="1" applyFont="1" applyFill="1" applyBorder="1" applyAlignment="1">
      <alignment vertical="center"/>
    </xf>
    <xf numFmtId="176" fontId="27" fillId="2" borderId="0" xfId="1" applyNumberFormat="1" applyFont="1" applyFill="1" applyAlignment="1">
      <alignment horizontal="right" vertical="top"/>
    </xf>
    <xf numFmtId="6" fontId="45" fillId="2" borderId="0" xfId="5" applyNumberFormat="1" applyFont="1" applyFill="1">
      <alignment vertical="center"/>
    </xf>
    <xf numFmtId="0" fontId="27" fillId="2" borderId="18" xfId="10" applyFont="1" applyFill="1" applyBorder="1" applyAlignment="1">
      <alignment horizontal="center"/>
    </xf>
    <xf numFmtId="0" fontId="27" fillId="2" borderId="20" xfId="10" applyFont="1" applyFill="1" applyBorder="1" applyAlignment="1">
      <alignment horizontal="center"/>
    </xf>
    <xf numFmtId="38" fontId="27" fillId="2" borderId="8" xfId="11" applyFont="1" applyFill="1" applyBorder="1" applyAlignment="1">
      <alignment vertical="center" wrapText="1"/>
    </xf>
    <xf numFmtId="38" fontId="27" fillId="2" borderId="6" xfId="11" applyFont="1" applyFill="1" applyBorder="1" applyAlignment="1">
      <alignment vertical="center" wrapText="1"/>
    </xf>
    <xf numFmtId="0" fontId="54" fillId="0" borderId="14" xfId="0" applyFont="1" applyBorder="1" applyAlignment="1">
      <alignment vertical="center"/>
    </xf>
    <xf numFmtId="0" fontId="54" fillId="0" borderId="13" xfId="0" applyFont="1" applyBorder="1" applyAlignment="1">
      <alignment vertical="center"/>
    </xf>
    <xf numFmtId="6" fontId="27" fillId="2" borderId="19" xfId="12" applyFont="1" applyFill="1" applyBorder="1" applyAlignment="1">
      <alignment horizontal="right" vertical="center"/>
    </xf>
    <xf numFmtId="0" fontId="67" fillId="5" borderId="10" xfId="0" applyFont="1" applyFill="1" applyBorder="1" applyAlignment="1">
      <alignment horizontal="left" vertical="center"/>
    </xf>
    <xf numFmtId="0" fontId="67" fillId="5" borderId="9" xfId="0" applyFont="1" applyFill="1" applyBorder="1" applyAlignment="1">
      <alignment horizontal="right" vertical="center"/>
    </xf>
    <xf numFmtId="0" fontId="67" fillId="5" borderId="7" xfId="0" applyFont="1" applyFill="1" applyBorder="1" applyAlignment="1">
      <alignment horizontal="left" vertical="center"/>
    </xf>
    <xf numFmtId="0" fontId="67" fillId="5" borderId="6" xfId="0" applyFont="1" applyFill="1" applyBorder="1" applyAlignment="1">
      <alignment horizontal="right" vertical="center"/>
    </xf>
    <xf numFmtId="176" fontId="27" fillId="0" borderId="12" xfId="3" applyNumberFormat="1" applyFont="1" applyFill="1" applyBorder="1" applyAlignment="1">
      <alignment horizontal="right" vertical="center"/>
    </xf>
    <xf numFmtId="176" fontId="29" fillId="0" borderId="12" xfId="3" applyNumberFormat="1" applyFont="1" applyFill="1" applyBorder="1" applyAlignment="1">
      <alignment horizontal="right" vertical="center"/>
    </xf>
    <xf numFmtId="0" fontId="68" fillId="0" borderId="0" xfId="0" applyFont="1"/>
    <xf numFmtId="38" fontId="68" fillId="0" borderId="0" xfId="4" applyFont="1" applyAlignment="1"/>
    <xf numFmtId="0" fontId="68" fillId="0" borderId="0" xfId="0" applyFont="1" applyAlignment="1">
      <alignment horizontal="right"/>
    </xf>
    <xf numFmtId="0" fontId="80" fillId="0" borderId="0" xfId="0" applyFont="1"/>
    <xf numFmtId="0" fontId="81" fillId="0" borderId="0" xfId="0" applyFont="1"/>
    <xf numFmtId="10" fontId="82" fillId="0" borderId="0" xfId="9" applyNumberFormat="1" applyFont="1" applyBorder="1" applyAlignment="1" applyProtection="1">
      <alignment horizontal="center" vertical="center"/>
    </xf>
    <xf numFmtId="10" fontId="82" fillId="0" borderId="0" xfId="9" applyNumberFormat="1" applyFont="1" applyFill="1" applyBorder="1" applyAlignment="1" applyProtection="1">
      <alignment horizontal="center" vertical="center"/>
    </xf>
    <xf numFmtId="0" fontId="75" fillId="10" borderId="40" xfId="0" applyFont="1" applyFill="1" applyBorder="1" applyAlignment="1">
      <alignment horizontal="center" vertical="center" shrinkToFit="1"/>
    </xf>
    <xf numFmtId="0" fontId="45" fillId="0" borderId="0" xfId="1" applyFont="1">
      <alignment vertical="center"/>
    </xf>
    <xf numFmtId="6" fontId="29" fillId="0" borderId="19" xfId="12" applyFont="1" applyFill="1" applyBorder="1" applyAlignment="1">
      <alignment horizontal="center" vertical="center"/>
    </xf>
    <xf numFmtId="0" fontId="72" fillId="0" borderId="0" xfId="0" applyFont="1" applyAlignment="1">
      <alignment vertical="center"/>
    </xf>
    <xf numFmtId="0" fontId="72" fillId="0" borderId="0" xfId="0" applyFont="1" applyAlignment="1">
      <alignment horizontal="right" vertical="center"/>
    </xf>
    <xf numFmtId="181" fontId="15" fillId="0" borderId="0" xfId="0" applyNumberFormat="1" applyFont="1"/>
    <xf numFmtId="0" fontId="15" fillId="0" borderId="0" xfId="0" applyFont="1" applyAlignment="1">
      <alignment horizontal="left" wrapText="1"/>
    </xf>
    <xf numFmtId="0" fontId="15" fillId="0" borderId="13" xfId="0" applyFont="1" applyBorder="1" applyAlignment="1">
      <alignment horizontal="right" vertical="center"/>
    </xf>
    <xf numFmtId="0" fontId="15" fillId="0" borderId="13" xfId="0" applyFont="1" applyBorder="1" applyAlignment="1">
      <alignment vertical="center"/>
    </xf>
    <xf numFmtId="0" fontId="15" fillId="0" borderId="13" xfId="0" applyFont="1" applyBorder="1"/>
    <xf numFmtId="0" fontId="52" fillId="0" borderId="10" xfId="0" applyFont="1" applyBorder="1" applyAlignment="1">
      <alignment vertical="center"/>
    </xf>
    <xf numFmtId="38" fontId="45" fillId="2" borderId="0" xfId="1" applyNumberFormat="1" applyFont="1" applyFill="1">
      <alignment vertical="center"/>
    </xf>
    <xf numFmtId="0" fontId="51" fillId="2" borderId="0" xfId="10" applyFont="1" applyFill="1" applyAlignment="1"/>
    <xf numFmtId="0" fontId="0" fillId="0" borderId="0" xfId="0" applyAlignment="1">
      <alignment vertical="center"/>
    </xf>
    <xf numFmtId="0" fontId="78" fillId="0" borderId="0" xfId="0" applyFont="1" applyAlignment="1">
      <alignment vertical="center"/>
    </xf>
    <xf numFmtId="0" fontId="85" fillId="13" borderId="18" xfId="0" applyFont="1" applyFill="1" applyBorder="1" applyAlignment="1">
      <alignment horizontal="center" vertical="center" shrinkToFit="1"/>
    </xf>
    <xf numFmtId="0" fontId="86" fillId="12" borderId="18" xfId="0" applyFont="1" applyFill="1" applyBorder="1" applyAlignment="1">
      <alignment horizontal="center" vertical="center" shrinkToFit="1"/>
    </xf>
    <xf numFmtId="0" fontId="85" fillId="14" borderId="18" xfId="0" applyFont="1" applyFill="1" applyBorder="1" applyAlignment="1">
      <alignment horizontal="center" vertical="center" shrinkToFit="1"/>
    </xf>
    <xf numFmtId="0" fontId="86" fillId="7" borderId="18" xfId="0" applyFont="1" applyFill="1" applyBorder="1" applyAlignment="1">
      <alignment horizontal="center" vertical="center" shrinkToFit="1"/>
    </xf>
    <xf numFmtId="0" fontId="79" fillId="0" borderId="18" xfId="0" applyFont="1" applyBorder="1" applyAlignment="1">
      <alignment horizontal="center" vertical="center"/>
    </xf>
    <xf numFmtId="0" fontId="89" fillId="0" borderId="18" xfId="0" applyFont="1" applyBorder="1" applyAlignment="1">
      <alignment horizontal="center" vertical="center"/>
    </xf>
    <xf numFmtId="0" fontId="89" fillId="0" borderId="18" xfId="0" applyFont="1" applyBorder="1" applyAlignment="1">
      <alignment vertical="center"/>
    </xf>
    <xf numFmtId="0" fontId="87" fillId="0" borderId="8" xfId="0" applyFont="1" applyBorder="1" applyAlignment="1">
      <alignment horizontal="left" vertical="center"/>
    </xf>
    <xf numFmtId="0" fontId="87" fillId="0" borderId="6" xfId="0" applyFont="1" applyBorder="1" applyAlignment="1">
      <alignment horizontal="left" vertical="center"/>
    </xf>
    <xf numFmtId="0" fontId="89" fillId="0" borderId="18" xfId="0" applyFont="1" applyBorder="1" applyAlignment="1">
      <alignment vertical="center" shrinkToFit="1"/>
    </xf>
    <xf numFmtId="0" fontId="87" fillId="0" borderId="18" xfId="0" applyFont="1" applyBorder="1" applyAlignment="1">
      <alignment vertical="center"/>
    </xf>
    <xf numFmtId="0" fontId="78" fillId="0" borderId="18" xfId="0" applyFont="1" applyBorder="1" applyAlignment="1">
      <alignment horizontal="center" vertical="center"/>
    </xf>
    <xf numFmtId="0" fontId="89" fillId="0" borderId="0" xfId="0" applyFont="1" applyAlignment="1">
      <alignment vertical="center"/>
    </xf>
    <xf numFmtId="0" fontId="89" fillId="0" borderId="10" xfId="0" applyFont="1" applyBorder="1" applyAlignment="1">
      <alignment horizontal="left" vertical="center"/>
    </xf>
    <xf numFmtId="0" fontId="89" fillId="0" borderId="2" xfId="0" applyFont="1" applyBorder="1" applyAlignment="1">
      <alignment vertical="center"/>
    </xf>
    <xf numFmtId="0" fontId="90" fillId="0" borderId="0" xfId="0" applyFont="1" applyAlignment="1">
      <alignment vertical="center"/>
    </xf>
    <xf numFmtId="6" fontId="0" fillId="0" borderId="0" xfId="12" applyFont="1">
      <alignment vertical="center"/>
    </xf>
    <xf numFmtId="0" fontId="0" fillId="0" borderId="0" xfId="0" applyAlignment="1">
      <alignment horizontal="center" vertical="center"/>
    </xf>
    <xf numFmtId="38" fontId="0" fillId="0" borderId="0" xfId="4" applyFont="1">
      <alignment vertical="center"/>
    </xf>
    <xf numFmtId="0" fontId="68" fillId="0" borderId="0" xfId="0" applyFont="1" applyAlignment="1">
      <alignment horizontal="right" vertical="center"/>
    </xf>
    <xf numFmtId="6" fontId="69" fillId="0" borderId="0" xfId="12" applyFont="1">
      <alignment vertical="center"/>
    </xf>
    <xf numFmtId="14" fontId="72" fillId="0" borderId="0" xfId="0" applyNumberFormat="1" applyFont="1" applyAlignment="1">
      <alignment horizontal="right" vertical="center"/>
    </xf>
    <xf numFmtId="38" fontId="72" fillId="0" borderId="0" xfId="4" applyFont="1">
      <alignment vertical="center"/>
    </xf>
    <xf numFmtId="0" fontId="0" fillId="0" borderId="0" xfId="0" applyAlignment="1">
      <alignment horizontal="right" vertical="center"/>
    </xf>
    <xf numFmtId="0" fontId="68" fillId="0" borderId="0" xfId="0" applyFont="1" applyAlignment="1">
      <alignment vertical="center"/>
    </xf>
    <xf numFmtId="0" fontId="68" fillId="0" borderId="0" xfId="0" applyFont="1" applyAlignment="1">
      <alignment horizontal="center" vertical="center"/>
    </xf>
    <xf numFmtId="0" fontId="70" fillId="0" borderId="18" xfId="0" applyFont="1" applyBorder="1" applyAlignment="1">
      <alignment horizontal="center" vertical="center"/>
    </xf>
    <xf numFmtId="6" fontId="71" fillId="0" borderId="18" xfId="12" applyFont="1" applyFill="1" applyBorder="1" applyAlignment="1">
      <alignment horizontal="center" vertical="center" wrapText="1"/>
    </xf>
    <xf numFmtId="0" fontId="71" fillId="0" borderId="8" xfId="0" applyFont="1" applyBorder="1" applyAlignment="1">
      <alignment horizontal="center" vertical="center"/>
    </xf>
    <xf numFmtId="38" fontId="71" fillId="0" borderId="18" xfId="4" applyFont="1" applyFill="1" applyBorder="1" applyAlignment="1">
      <alignment horizontal="center" vertical="center" wrapText="1"/>
    </xf>
    <xf numFmtId="0" fontId="71" fillId="0" borderId="6" xfId="0" applyFont="1" applyBorder="1" applyAlignment="1">
      <alignment horizontal="center" vertical="center"/>
    </xf>
    <xf numFmtId="0" fontId="73" fillId="9" borderId="18" xfId="0" applyFont="1" applyFill="1" applyBorder="1" applyAlignment="1">
      <alignment horizontal="center" vertical="center"/>
    </xf>
    <xf numFmtId="0" fontId="73" fillId="9" borderId="18" xfId="0" applyFont="1" applyFill="1" applyBorder="1" applyAlignment="1">
      <alignment vertical="center"/>
    </xf>
    <xf numFmtId="6" fontId="71" fillId="9" borderId="18" xfId="12" applyFont="1" applyFill="1" applyBorder="1" applyAlignment="1">
      <alignment vertical="center"/>
    </xf>
    <xf numFmtId="0" fontId="71" fillId="9" borderId="8" xfId="0" applyFont="1" applyFill="1" applyBorder="1" applyAlignment="1">
      <alignment horizontal="center" vertical="center"/>
    </xf>
    <xf numFmtId="38" fontId="71" fillId="9" borderId="18" xfId="4" applyFont="1" applyFill="1" applyBorder="1" applyAlignment="1">
      <alignment vertical="center"/>
    </xf>
    <xf numFmtId="0" fontId="71" fillId="9" borderId="6" xfId="0" applyFont="1" applyFill="1" applyBorder="1" applyAlignment="1">
      <alignment vertical="center"/>
    </xf>
    <xf numFmtId="0" fontId="71" fillId="9" borderId="18" xfId="0" applyFont="1" applyFill="1" applyBorder="1" applyAlignment="1">
      <alignment vertical="center"/>
    </xf>
    <xf numFmtId="38" fontId="0" fillId="0" borderId="0" xfId="4" applyFont="1" applyAlignment="1">
      <alignment vertical="center"/>
    </xf>
    <xf numFmtId="0" fontId="71" fillId="9" borderId="18" xfId="0" applyFont="1" applyFill="1" applyBorder="1" applyAlignment="1">
      <alignment horizontal="center" vertical="center"/>
    </xf>
    <xf numFmtId="0" fontId="71" fillId="0" borderId="18" xfId="0" applyFont="1" applyBorder="1" applyAlignment="1">
      <alignment vertical="center"/>
    </xf>
    <xf numFmtId="182" fontId="71" fillId="0" borderId="18" xfId="12" applyNumberFormat="1" applyFont="1" applyBorder="1">
      <alignment vertical="center"/>
    </xf>
    <xf numFmtId="38" fontId="71" fillId="0" borderId="8" xfId="4" applyFont="1" applyBorder="1" applyAlignment="1">
      <alignment horizontal="center" vertical="center"/>
    </xf>
    <xf numFmtId="38" fontId="72" fillId="0" borderId="18" xfId="4" applyFont="1" applyBorder="1">
      <alignment vertical="center"/>
    </xf>
    <xf numFmtId="0" fontId="71" fillId="0" borderId="6" xfId="0" applyFont="1" applyBorder="1" applyAlignment="1">
      <alignment vertical="center" wrapText="1"/>
    </xf>
    <xf numFmtId="0" fontId="71" fillId="0" borderId="6" xfId="0" applyFont="1" applyBorder="1" applyAlignment="1">
      <alignment vertical="center"/>
    </xf>
    <xf numFmtId="0" fontId="71" fillId="0" borderId="18" xfId="0" applyFont="1" applyBorder="1" applyAlignment="1">
      <alignment vertical="center" shrinkToFit="1"/>
    </xf>
    <xf numFmtId="182" fontId="71" fillId="0" borderId="18" xfId="12" applyNumberFormat="1" applyFont="1" applyFill="1" applyBorder="1">
      <alignment vertical="center"/>
    </xf>
    <xf numFmtId="38" fontId="71" fillId="0" borderId="8" xfId="4" applyFont="1" applyFill="1" applyBorder="1" applyAlignment="1">
      <alignment horizontal="center" vertical="center"/>
    </xf>
    <xf numFmtId="38" fontId="72" fillId="0" borderId="18" xfId="4" applyFont="1" applyFill="1" applyBorder="1">
      <alignment vertical="center"/>
    </xf>
    <xf numFmtId="38" fontId="71" fillId="0" borderId="18" xfId="4" applyFont="1" applyBorder="1">
      <alignment vertical="center"/>
    </xf>
    <xf numFmtId="0" fontId="71" fillId="0" borderId="0" xfId="0" applyFont="1" applyAlignment="1">
      <alignment vertical="center"/>
    </xf>
    <xf numFmtId="6" fontId="71" fillId="0" borderId="0" xfId="12" applyFont="1">
      <alignment vertical="center"/>
    </xf>
    <xf numFmtId="0" fontId="71" fillId="0" borderId="0" xfId="0" applyFont="1" applyAlignment="1">
      <alignment horizontal="center" vertical="center"/>
    </xf>
    <xf numFmtId="38" fontId="72" fillId="0" borderId="7" xfId="4" applyFont="1" applyBorder="1">
      <alignment vertical="center"/>
    </xf>
    <xf numFmtId="38" fontId="72" fillId="2" borderId="8" xfId="0" applyNumberFormat="1" applyFont="1" applyFill="1" applyBorder="1" applyAlignment="1">
      <alignment vertical="center"/>
    </xf>
    <xf numFmtId="0" fontId="72" fillId="2" borderId="7" xfId="0" applyFont="1" applyFill="1" applyBorder="1" applyAlignment="1">
      <alignment vertical="center"/>
    </xf>
    <xf numFmtId="183" fontId="72" fillId="2" borderId="6" xfId="0" applyNumberFormat="1" applyFont="1" applyFill="1" applyBorder="1" applyAlignment="1">
      <alignment horizontal="left" vertical="center"/>
    </xf>
    <xf numFmtId="6" fontId="71" fillId="0" borderId="18" xfId="12" applyFont="1" applyBorder="1">
      <alignment vertical="center"/>
    </xf>
    <xf numFmtId="38" fontId="72" fillId="3" borderId="8" xfId="0" applyNumberFormat="1" applyFont="1" applyFill="1" applyBorder="1" applyAlignment="1">
      <alignment vertical="center"/>
    </xf>
    <xf numFmtId="0" fontId="72" fillId="3" borderId="7" xfId="0" applyFont="1" applyFill="1" applyBorder="1" applyAlignment="1">
      <alignment vertical="center"/>
    </xf>
    <xf numFmtId="38" fontId="72" fillId="3" borderId="6" xfId="0" applyNumberFormat="1" applyFont="1" applyFill="1" applyBorder="1" applyAlignment="1">
      <alignment horizontal="left" vertical="center"/>
    </xf>
    <xf numFmtId="6" fontId="71" fillId="3" borderId="18" xfId="12" applyFont="1" applyFill="1" applyBorder="1">
      <alignment vertical="center"/>
    </xf>
    <xf numFmtId="0" fontId="71" fillId="3" borderId="8" xfId="0" applyFont="1" applyFill="1" applyBorder="1" applyAlignment="1">
      <alignment horizontal="center" vertical="center"/>
    </xf>
    <xf numFmtId="0" fontId="71" fillId="3" borderId="6" xfId="0" applyFont="1" applyFill="1" applyBorder="1" applyAlignment="1">
      <alignment vertical="center"/>
    </xf>
    <xf numFmtId="0" fontId="71" fillId="3" borderId="18" xfId="0" applyFont="1" applyFill="1" applyBorder="1" applyAlignment="1">
      <alignment vertical="center"/>
    </xf>
    <xf numFmtId="0" fontId="91" fillId="0" borderId="0" xfId="0" applyFont="1" applyAlignment="1">
      <alignment vertical="top"/>
    </xf>
    <xf numFmtId="0" fontId="73" fillId="18" borderId="18" xfId="0" applyFont="1" applyFill="1" applyBorder="1" applyAlignment="1">
      <alignment horizontal="center" vertical="center"/>
    </xf>
    <xf numFmtId="0" fontId="71" fillId="18" borderId="18" xfId="0" applyFont="1" applyFill="1" applyBorder="1" applyAlignment="1">
      <alignment horizontal="center" vertical="center"/>
    </xf>
    <xf numFmtId="0" fontId="73" fillId="18" borderId="18" xfId="0" applyFont="1" applyFill="1" applyBorder="1" applyAlignment="1">
      <alignment vertical="center"/>
    </xf>
    <xf numFmtId="0" fontId="73" fillId="18" borderId="8" xfId="0" applyFont="1" applyFill="1" applyBorder="1" applyAlignment="1">
      <alignment horizontal="left" vertical="center"/>
    </xf>
    <xf numFmtId="0" fontId="73" fillId="18" borderId="7" xfId="0" applyFont="1" applyFill="1" applyBorder="1" applyAlignment="1">
      <alignment horizontal="left" vertical="center"/>
    </xf>
    <xf numFmtId="0" fontId="71" fillId="18" borderId="6" xfId="0" applyFont="1" applyFill="1" applyBorder="1" applyAlignment="1">
      <alignment horizontal="left" vertical="center"/>
    </xf>
    <xf numFmtId="182" fontId="71" fillId="18" borderId="18" xfId="12" applyNumberFormat="1" applyFont="1" applyFill="1" applyBorder="1" applyAlignment="1">
      <alignment vertical="center"/>
    </xf>
    <xf numFmtId="38" fontId="71" fillId="18" borderId="8" xfId="4" applyFont="1" applyFill="1" applyBorder="1" applyAlignment="1">
      <alignment horizontal="center" vertical="center"/>
    </xf>
    <xf numFmtId="38" fontId="72" fillId="18" borderId="18" xfId="4" applyFont="1" applyFill="1" applyBorder="1" applyAlignment="1">
      <alignment vertical="center"/>
    </xf>
    <xf numFmtId="0" fontId="71" fillId="18" borderId="6" xfId="0" applyFont="1" applyFill="1" applyBorder="1" applyAlignment="1">
      <alignment vertical="center"/>
    </xf>
    <xf numFmtId="0" fontId="71" fillId="18" borderId="18" xfId="0" applyFont="1" applyFill="1" applyBorder="1" applyAlignment="1">
      <alignment vertical="center"/>
    </xf>
    <xf numFmtId="0" fontId="73" fillId="6" borderId="18" xfId="0" applyFont="1" applyFill="1" applyBorder="1" applyAlignment="1">
      <alignment horizontal="center" vertical="center"/>
    </xf>
    <xf numFmtId="0" fontId="71" fillId="6" borderId="18" xfId="0" applyFont="1" applyFill="1" applyBorder="1" applyAlignment="1">
      <alignment horizontal="center" vertical="center"/>
    </xf>
    <xf numFmtId="0" fontId="73" fillId="6" borderId="18" xfId="0" applyFont="1" applyFill="1" applyBorder="1" applyAlignment="1">
      <alignment vertical="center"/>
    </xf>
    <xf numFmtId="182" fontId="71" fillId="6" borderId="18" xfId="12" applyNumberFormat="1" applyFont="1" applyFill="1" applyBorder="1" applyAlignment="1">
      <alignment vertical="center"/>
    </xf>
    <xf numFmtId="0" fontId="71" fillId="6" borderId="8" xfId="0" applyFont="1" applyFill="1" applyBorder="1" applyAlignment="1">
      <alignment horizontal="center" vertical="center"/>
    </xf>
    <xf numFmtId="38" fontId="72" fillId="6" borderId="18" xfId="4" applyFont="1" applyFill="1" applyBorder="1" applyAlignment="1">
      <alignment vertical="center"/>
    </xf>
    <xf numFmtId="0" fontId="71" fillId="6" borderId="6" xfId="0" applyFont="1" applyFill="1" applyBorder="1" applyAlignment="1">
      <alignment vertical="center"/>
    </xf>
    <xf numFmtId="0" fontId="71" fillId="6" borderId="18" xfId="0" applyFont="1" applyFill="1" applyBorder="1" applyAlignment="1">
      <alignment vertical="center"/>
    </xf>
    <xf numFmtId="0" fontId="27" fillId="0" borderId="14" xfId="1" applyFont="1" applyBorder="1">
      <alignment vertical="center"/>
    </xf>
    <xf numFmtId="38" fontId="27" fillId="2" borderId="0" xfId="2" applyFont="1" applyFill="1" applyBorder="1" applyAlignment="1">
      <alignment horizontal="right" vertical="center"/>
    </xf>
    <xf numFmtId="38" fontId="29" fillId="2" borderId="18" xfId="2" applyFont="1" applyFill="1" applyBorder="1" applyAlignment="1">
      <alignment horizontal="right" vertical="center"/>
    </xf>
    <xf numFmtId="38" fontId="29" fillId="2" borderId="19" xfId="2" applyFont="1" applyFill="1" applyBorder="1" applyAlignment="1">
      <alignment horizontal="right" vertical="center"/>
    </xf>
    <xf numFmtId="38" fontId="29" fillId="2" borderId="18" xfId="11" applyFont="1" applyFill="1" applyBorder="1" applyAlignment="1">
      <alignment horizontal="right" vertical="center"/>
    </xf>
    <xf numFmtId="38" fontId="29" fillId="2" borderId="19" xfId="11" applyFont="1" applyFill="1" applyBorder="1" applyAlignment="1">
      <alignment horizontal="right" vertical="center"/>
    </xf>
    <xf numFmtId="0" fontId="27" fillId="0" borderId="14" xfId="10" applyFont="1" applyBorder="1">
      <alignment vertical="center"/>
    </xf>
    <xf numFmtId="0" fontId="27" fillId="0" borderId="18" xfId="10" applyFont="1" applyBorder="1">
      <alignment vertical="center"/>
    </xf>
    <xf numFmtId="0" fontId="27" fillId="2" borderId="8" xfId="5" applyFont="1" applyFill="1" applyBorder="1" applyAlignment="1">
      <alignment horizontal="left" vertical="center" indent="1"/>
    </xf>
    <xf numFmtId="178" fontId="29" fillId="2" borderId="10" xfId="4" applyNumberFormat="1" applyFont="1" applyFill="1" applyBorder="1" applyAlignment="1">
      <alignment horizontal="left" vertical="center" shrinkToFit="1"/>
    </xf>
    <xf numFmtId="0" fontId="27" fillId="10" borderId="16" xfId="5" applyFont="1" applyFill="1" applyBorder="1" applyAlignment="1">
      <alignment horizontal="left" vertical="center"/>
    </xf>
    <xf numFmtId="0" fontId="29" fillId="10" borderId="0" xfId="5" applyFont="1" applyFill="1" applyAlignment="1">
      <alignment horizontal="left" vertical="center"/>
    </xf>
    <xf numFmtId="0" fontId="27" fillId="10" borderId="16" xfId="5" applyFont="1" applyFill="1" applyBorder="1">
      <alignment vertical="center"/>
    </xf>
    <xf numFmtId="0" fontId="27" fillId="10" borderId="0" xfId="5" applyFont="1" applyFill="1">
      <alignment vertical="center"/>
    </xf>
    <xf numFmtId="0" fontId="27" fillId="10" borderId="14" xfId="5" applyFont="1" applyFill="1" applyBorder="1">
      <alignment vertical="center"/>
    </xf>
    <xf numFmtId="0" fontId="27" fillId="10" borderId="13" xfId="5" applyFont="1" applyFill="1" applyBorder="1">
      <alignment vertical="center"/>
    </xf>
    <xf numFmtId="0" fontId="29" fillId="10" borderId="7" xfId="5" applyFont="1" applyFill="1" applyBorder="1" applyAlignment="1">
      <alignment horizontal="left" vertical="center"/>
    </xf>
    <xf numFmtId="0" fontId="29" fillId="10" borderId="6" xfId="5" applyFont="1" applyFill="1" applyBorder="1" applyAlignment="1">
      <alignment horizontal="left" vertical="center"/>
    </xf>
    <xf numFmtId="0" fontId="27" fillId="10" borderId="7" xfId="5" applyFont="1" applyFill="1" applyBorder="1" applyAlignment="1">
      <alignment horizontal="left" vertical="center"/>
    </xf>
    <xf numFmtId="0" fontId="27" fillId="10" borderId="6" xfId="5" applyFont="1" applyFill="1" applyBorder="1" applyAlignment="1">
      <alignment horizontal="right" vertical="center"/>
    </xf>
    <xf numFmtId="6" fontId="27" fillId="2" borderId="7" xfId="5" applyNumberFormat="1" applyFont="1" applyFill="1" applyBorder="1">
      <alignment vertical="center"/>
    </xf>
    <xf numFmtId="6" fontId="27" fillId="2" borderId="6" xfId="5" applyNumberFormat="1" applyFont="1" applyFill="1" applyBorder="1">
      <alignment vertical="center"/>
    </xf>
    <xf numFmtId="6" fontId="27" fillId="2" borderId="10" xfId="5" applyNumberFormat="1" applyFont="1" applyFill="1" applyBorder="1">
      <alignment vertical="center"/>
    </xf>
    <xf numFmtId="0" fontId="27" fillId="5" borderId="10" xfId="0" applyFont="1" applyFill="1" applyBorder="1" applyAlignment="1">
      <alignment horizontal="left" vertical="center"/>
    </xf>
    <xf numFmtId="0" fontId="27" fillId="5" borderId="10" xfId="0" applyFont="1" applyFill="1" applyBorder="1" applyAlignment="1">
      <alignment vertical="center"/>
    </xf>
    <xf numFmtId="6" fontId="27" fillId="5" borderId="10" xfId="0" applyNumberFormat="1" applyFont="1" applyFill="1" applyBorder="1" applyAlignment="1">
      <alignment vertical="center"/>
    </xf>
    <xf numFmtId="6" fontId="27" fillId="5" borderId="9" xfId="0" applyNumberFormat="1" applyFont="1" applyFill="1" applyBorder="1" applyAlignment="1">
      <alignment vertical="center"/>
    </xf>
    <xf numFmtId="178" fontId="27" fillId="2" borderId="10" xfId="4" applyNumberFormat="1" applyFont="1" applyFill="1" applyBorder="1" applyAlignment="1">
      <alignment horizontal="left" vertical="center" shrinkToFit="1"/>
    </xf>
    <xf numFmtId="0" fontId="61" fillId="2" borderId="7" xfId="5" applyFont="1" applyFill="1" applyBorder="1">
      <alignment vertical="center"/>
    </xf>
    <xf numFmtId="0" fontId="61" fillId="2" borderId="7" xfId="5" applyFont="1" applyFill="1" applyBorder="1" applyAlignment="1">
      <alignment vertical="center" wrapText="1"/>
    </xf>
    <xf numFmtId="0" fontId="61" fillId="2" borderId="6" xfId="5" applyFont="1" applyFill="1" applyBorder="1" applyAlignment="1">
      <alignment vertical="center" wrapText="1"/>
    </xf>
    <xf numFmtId="0" fontId="29" fillId="2" borderId="8" xfId="5" applyFont="1" applyFill="1" applyBorder="1" applyAlignment="1">
      <alignment horizontal="left" indent="1"/>
    </xf>
    <xf numFmtId="0" fontId="29" fillId="2" borderId="11" xfId="5" applyFont="1" applyFill="1" applyBorder="1" applyAlignment="1">
      <alignment horizontal="left" indent="1"/>
    </xf>
    <xf numFmtId="0" fontId="62" fillId="0" borderId="18" xfId="0" applyFont="1" applyBorder="1"/>
    <xf numFmtId="49" fontId="62" fillId="0" borderId="18" xfId="0" applyNumberFormat="1" applyFont="1" applyBorder="1" applyAlignment="1">
      <alignment horizontal="left"/>
    </xf>
    <xf numFmtId="0" fontId="27" fillId="2" borderId="12" xfId="5" applyFont="1" applyFill="1" applyBorder="1">
      <alignment vertical="center"/>
    </xf>
    <xf numFmtId="0" fontId="27" fillId="2" borderId="11" xfId="5" applyFont="1" applyFill="1" applyBorder="1">
      <alignment vertical="center"/>
    </xf>
    <xf numFmtId="0" fontId="27" fillId="2" borderId="10" xfId="5" applyFont="1" applyFill="1" applyBorder="1" applyAlignment="1">
      <alignment horizontal="right" vertical="center"/>
    </xf>
    <xf numFmtId="0" fontId="27" fillId="2" borderId="10" xfId="5" applyFont="1" applyFill="1" applyBorder="1" applyAlignment="1">
      <alignment horizontal="center" vertical="center"/>
    </xf>
    <xf numFmtId="0" fontId="27" fillId="2" borderId="9" xfId="5" applyFont="1" applyFill="1" applyBorder="1">
      <alignment vertical="center"/>
    </xf>
    <xf numFmtId="0" fontId="15" fillId="10" borderId="20" xfId="0" applyFont="1" applyFill="1" applyBorder="1" applyAlignment="1">
      <alignment horizontal="center" wrapText="1"/>
    </xf>
    <xf numFmtId="0" fontId="15" fillId="10" borderId="20" xfId="0" applyFont="1" applyFill="1" applyBorder="1" applyAlignment="1">
      <alignment wrapText="1"/>
    </xf>
    <xf numFmtId="0" fontId="29" fillId="0" borderId="10" xfId="0" applyFont="1" applyBorder="1" applyAlignment="1">
      <alignment vertical="top"/>
    </xf>
    <xf numFmtId="0" fontId="29" fillId="0" borderId="10" xfId="0" applyFont="1" applyBorder="1" applyAlignment="1">
      <alignment vertical="top" wrapText="1"/>
    </xf>
    <xf numFmtId="0" fontId="15" fillId="0" borderId="0" xfId="0" applyFont="1" applyAlignment="1">
      <alignment wrapText="1"/>
    </xf>
    <xf numFmtId="0" fontId="13" fillId="0" borderId="0" xfId="0" applyFont="1" applyAlignment="1">
      <alignment horizontal="right" vertical="top"/>
    </xf>
    <xf numFmtId="177" fontId="13" fillId="0" borderId="0" xfId="0" applyNumberFormat="1" applyFont="1" applyAlignment="1">
      <alignment horizontal="right"/>
    </xf>
    <xf numFmtId="49" fontId="13" fillId="0" borderId="0" xfId="0" applyNumberFormat="1" applyFont="1" applyAlignment="1">
      <alignment horizontal="center"/>
    </xf>
    <xf numFmtId="9" fontId="27" fillId="0" borderId="0" xfId="9" applyFont="1" applyBorder="1" applyAlignment="1"/>
    <xf numFmtId="0" fontId="13" fillId="0" borderId="0" xfId="0" applyFont="1" applyAlignment="1">
      <alignment horizontal="center"/>
    </xf>
    <xf numFmtId="38" fontId="27" fillId="0" borderId="0" xfId="4" applyFont="1" applyBorder="1" applyAlignment="1"/>
    <xf numFmtId="0" fontId="27" fillId="0" borderId="0" xfId="0" applyFont="1" applyAlignment="1">
      <alignment horizontal="center"/>
    </xf>
    <xf numFmtId="0" fontId="52" fillId="0" borderId="16" xfId="0" applyFont="1" applyBorder="1" applyAlignment="1">
      <alignment horizontal="left" vertical="center" wrapText="1"/>
    </xf>
    <xf numFmtId="0" fontId="54" fillId="0" borderId="16" xfId="0" applyFont="1" applyBorder="1" applyAlignment="1">
      <alignment vertical="center"/>
    </xf>
    <xf numFmtId="0" fontId="27" fillId="0" borderId="16" xfId="0" applyFont="1" applyBorder="1" applyAlignment="1">
      <alignment vertical="center"/>
    </xf>
    <xf numFmtId="0" fontId="50" fillId="2" borderId="0" xfId="1" applyFont="1" applyFill="1">
      <alignment vertical="center"/>
    </xf>
    <xf numFmtId="0" fontId="54" fillId="2" borderId="0" xfId="1" applyFont="1" applyFill="1" applyAlignment="1">
      <alignment horizontal="center"/>
    </xf>
    <xf numFmtId="0" fontId="54" fillId="2" borderId="0" xfId="1" applyFont="1" applyFill="1">
      <alignment vertical="center"/>
    </xf>
    <xf numFmtId="0" fontId="60" fillId="2" borderId="0" xfId="1" applyFont="1" applyFill="1" applyAlignment="1">
      <alignment horizontal="center"/>
    </xf>
    <xf numFmtId="0" fontId="27" fillId="2" borderId="0" xfId="1" applyFont="1" applyFill="1" applyAlignment="1">
      <alignment horizontal="left"/>
    </xf>
    <xf numFmtId="0" fontId="29" fillId="2" borderId="0" xfId="1" applyFont="1" applyFill="1" applyAlignment="1">
      <alignment horizontal="left" vertical="top"/>
    </xf>
    <xf numFmtId="0" fontId="27" fillId="2" borderId="0" xfId="1" applyFont="1" applyFill="1" applyAlignment="1">
      <alignment vertical="center" wrapText="1"/>
    </xf>
    <xf numFmtId="0" fontId="54" fillId="2" borderId="0" xfId="10" applyFont="1" applyFill="1" applyAlignment="1">
      <alignment horizontal="center"/>
    </xf>
    <xf numFmtId="0" fontId="60" fillId="2" borderId="0" xfId="10" applyFont="1" applyFill="1" applyAlignment="1">
      <alignment horizontal="center"/>
    </xf>
    <xf numFmtId="0" fontId="60" fillId="2" borderId="0" xfId="10" applyFont="1" applyFill="1" applyAlignment="1">
      <alignment horizontal="center" wrapText="1"/>
    </xf>
    <xf numFmtId="0" fontId="29" fillId="2" borderId="0" xfId="10" applyFont="1" applyFill="1" applyAlignment="1">
      <alignment horizontal="left" vertical="top"/>
    </xf>
    <xf numFmtId="0" fontId="27" fillId="2" borderId="0" xfId="10" applyFont="1" applyFill="1" applyAlignment="1">
      <alignment horizontal="center" vertical="center"/>
    </xf>
    <xf numFmtId="0" fontId="27" fillId="2" borderId="0" xfId="10" applyFont="1" applyFill="1" applyAlignment="1">
      <alignment horizontal="right" vertical="top"/>
    </xf>
    <xf numFmtId="0" fontId="29" fillId="0" borderId="0" xfId="10" applyFont="1">
      <alignment vertical="center"/>
    </xf>
    <xf numFmtId="0" fontId="27" fillId="2" borderId="0" xfId="10" applyFont="1" applyFill="1" applyAlignment="1">
      <alignment horizontal="right" vertical="top" wrapText="1"/>
    </xf>
    <xf numFmtId="10" fontId="69" fillId="3" borderId="18" xfId="9" applyNumberFormat="1" applyFont="1" applyFill="1" applyBorder="1">
      <alignment vertical="center"/>
    </xf>
    <xf numFmtId="40" fontId="27" fillId="2" borderId="10" xfId="4" applyNumberFormat="1" applyFont="1" applyFill="1" applyBorder="1" applyAlignment="1">
      <alignment horizontal="left" vertical="center" shrinkToFit="1"/>
    </xf>
    <xf numFmtId="9" fontId="27" fillId="2" borderId="18" xfId="9" applyFont="1" applyFill="1" applyBorder="1" applyAlignment="1">
      <alignment vertical="center"/>
    </xf>
    <xf numFmtId="0" fontId="49" fillId="2" borderId="5" xfId="5" applyFont="1" applyFill="1" applyBorder="1">
      <alignment vertical="center"/>
    </xf>
    <xf numFmtId="0" fontId="49" fillId="2" borderId="0" xfId="5" applyFont="1" applyFill="1">
      <alignment vertical="center"/>
    </xf>
    <xf numFmtId="0" fontId="49" fillId="2" borderId="4" xfId="5" applyFont="1" applyFill="1" applyBorder="1">
      <alignment vertical="center"/>
    </xf>
    <xf numFmtId="0" fontId="45" fillId="0" borderId="0" xfId="10" applyFont="1">
      <alignment vertical="center"/>
    </xf>
    <xf numFmtId="0" fontId="45" fillId="0" borderId="0" xfId="10" applyFont="1" applyAlignment="1">
      <alignment horizontal="center" vertical="center"/>
    </xf>
    <xf numFmtId="0" fontId="27" fillId="0" borderId="18" xfId="10" applyFont="1" applyBorder="1" applyAlignment="1">
      <alignment horizontal="center"/>
    </xf>
    <xf numFmtId="0" fontId="27" fillId="0" borderId="20" xfId="10" applyFont="1" applyBorder="1" applyAlignment="1">
      <alignment horizontal="center"/>
    </xf>
    <xf numFmtId="0" fontId="27" fillId="2" borderId="14" xfId="10" applyFont="1" applyFill="1" applyBorder="1" applyAlignment="1">
      <alignment horizontal="left" vertical="center" indent="1"/>
    </xf>
    <xf numFmtId="0" fontId="27" fillId="2" borderId="38" xfId="10" applyFont="1" applyFill="1" applyBorder="1">
      <alignment vertical="center"/>
    </xf>
    <xf numFmtId="0" fontId="27" fillId="2" borderId="8" xfId="10" applyFont="1" applyFill="1" applyBorder="1" applyAlignment="1">
      <alignment horizontal="left" vertical="center" indent="1"/>
    </xf>
    <xf numFmtId="0" fontId="27" fillId="2" borderId="6" xfId="10" applyFont="1" applyFill="1" applyBorder="1">
      <alignment vertical="center"/>
    </xf>
    <xf numFmtId="0" fontId="95" fillId="2" borderId="11" xfId="5" applyFont="1" applyFill="1" applyBorder="1">
      <alignment vertical="center"/>
    </xf>
    <xf numFmtId="0" fontId="36" fillId="0" borderId="18" xfId="0" applyFont="1" applyFill="1" applyBorder="1" applyAlignment="1">
      <alignment horizontal="left" vertical="center" shrinkToFit="1"/>
    </xf>
    <xf numFmtId="0" fontId="10" fillId="0" borderId="18" xfId="0" applyFont="1" applyFill="1" applyBorder="1" applyAlignment="1">
      <alignment horizontal="left" vertical="center" shrinkToFit="1"/>
    </xf>
    <xf numFmtId="49" fontId="13" fillId="0" borderId="18" xfId="0" applyNumberFormat="1" applyFont="1" applyFill="1" applyBorder="1" applyAlignment="1">
      <alignment horizontal="left"/>
    </xf>
    <xf numFmtId="49" fontId="13" fillId="0" borderId="19" xfId="0" applyNumberFormat="1" applyFont="1" applyFill="1" applyBorder="1" applyAlignment="1">
      <alignment horizontal="left"/>
    </xf>
    <xf numFmtId="179" fontId="13" fillId="0" borderId="18" xfId="0" applyNumberFormat="1" applyFont="1" applyFill="1" applyBorder="1"/>
    <xf numFmtId="20" fontId="10" fillId="0" borderId="18" xfId="0" applyNumberFormat="1" applyFont="1" applyFill="1" applyBorder="1" applyAlignment="1">
      <alignment horizontal="left" vertical="center" shrinkToFit="1"/>
    </xf>
    <xf numFmtId="0" fontId="13" fillId="0" borderId="18" xfId="0" applyFont="1" applyFill="1" applyBorder="1"/>
    <xf numFmtId="177" fontId="13" fillId="0" borderId="18" xfId="0" applyNumberFormat="1" applyFont="1" applyFill="1" applyBorder="1" applyAlignment="1">
      <alignment horizontal="right"/>
    </xf>
    <xf numFmtId="49" fontId="13" fillId="0" borderId="18" xfId="0" applyNumberFormat="1" applyFont="1" applyFill="1" applyBorder="1" applyAlignment="1">
      <alignment horizontal="center"/>
    </xf>
    <xf numFmtId="38" fontId="15" fillId="0" borderId="13" xfId="0" applyNumberFormat="1" applyFont="1" applyFill="1" applyBorder="1" applyAlignment="1">
      <alignment vertical="center"/>
    </xf>
    <xf numFmtId="180" fontId="0" fillId="0" borderId="40" xfId="4" applyNumberFormat="1" applyFont="1" applyBorder="1" applyAlignment="1" applyProtection="1">
      <alignment horizontal="center" vertical="center"/>
      <protection locked="0"/>
    </xf>
    <xf numFmtId="176" fontId="0" fillId="0" borderId="40" xfId="9" applyNumberFormat="1" applyFont="1" applyBorder="1" applyAlignment="1" applyProtection="1">
      <alignment horizontal="center" vertical="center"/>
      <protection locked="0"/>
    </xf>
    <xf numFmtId="38" fontId="0" fillId="0" borderId="40" xfId="4" applyFont="1" applyBorder="1" applyAlignment="1" applyProtection="1">
      <alignment horizontal="center" vertical="center"/>
      <protection locked="0"/>
    </xf>
    <xf numFmtId="38" fontId="72" fillId="0" borderId="40" xfId="4" applyFont="1" applyFill="1" applyBorder="1" applyAlignment="1" applyProtection="1">
      <alignment horizontal="center" vertical="center"/>
      <protection locked="0"/>
    </xf>
    <xf numFmtId="0" fontId="98" fillId="2" borderId="0" xfId="5" applyFont="1" applyFill="1" applyBorder="1">
      <alignment vertical="center"/>
    </xf>
    <xf numFmtId="0" fontId="98" fillId="2" borderId="2" xfId="5" applyFont="1" applyFill="1" applyBorder="1">
      <alignment vertical="center"/>
    </xf>
    <xf numFmtId="0" fontId="50" fillId="2" borderId="16" xfId="1" applyFont="1" applyFill="1" applyBorder="1">
      <alignment vertical="center"/>
    </xf>
    <xf numFmtId="0" fontId="98" fillId="2" borderId="13" xfId="5" applyFont="1" applyFill="1" applyBorder="1">
      <alignment vertical="center"/>
    </xf>
    <xf numFmtId="0" fontId="98" fillId="2" borderId="0" xfId="5" applyFont="1" applyFill="1" applyBorder="1" applyAlignment="1">
      <alignment vertical="top"/>
    </xf>
    <xf numFmtId="0" fontId="0" fillId="0" borderId="0" xfId="0" applyAlignment="1">
      <alignment horizontal="right"/>
    </xf>
    <xf numFmtId="0" fontId="100" fillId="0" borderId="0" xfId="13"/>
    <xf numFmtId="0" fontId="102" fillId="0" borderId="0" xfId="0" applyFont="1" applyAlignment="1">
      <alignment horizontal="right"/>
    </xf>
    <xf numFmtId="0" fontId="102" fillId="0" borderId="0" xfId="0" applyFont="1"/>
    <xf numFmtId="40" fontId="15" fillId="2" borderId="10" xfId="4" applyNumberFormat="1" applyFont="1" applyFill="1" applyBorder="1" applyAlignment="1">
      <alignment horizontal="center" vertical="center" shrinkToFit="1"/>
    </xf>
    <xf numFmtId="38" fontId="29" fillId="2" borderId="18" xfId="11" applyNumberFormat="1" applyFont="1" applyFill="1" applyBorder="1" applyAlignment="1">
      <alignment horizontal="right" vertical="center"/>
    </xf>
    <xf numFmtId="38" fontId="27" fillId="2" borderId="18" xfId="2" applyNumberFormat="1" applyFont="1" applyFill="1" applyBorder="1">
      <alignment vertical="center"/>
    </xf>
    <xf numFmtId="38" fontId="27" fillId="2" borderId="18" xfId="2" applyNumberFormat="1" applyFont="1" applyFill="1" applyBorder="1" applyAlignment="1">
      <alignment horizontal="right" vertical="center"/>
    </xf>
    <xf numFmtId="38" fontId="13" fillId="0" borderId="18" xfId="4" applyNumberFormat="1" applyFont="1" applyFill="1" applyBorder="1" applyAlignment="1"/>
    <xf numFmtId="38" fontId="62" fillId="0" borderId="18" xfId="4" applyNumberFormat="1" applyFont="1" applyBorder="1" applyAlignment="1"/>
    <xf numFmtId="38" fontId="62" fillId="0" borderId="18" xfId="4" applyNumberFormat="1" applyFont="1" applyFill="1" applyBorder="1" applyAlignment="1"/>
    <xf numFmtId="38" fontId="27" fillId="2" borderId="19" xfId="4" applyNumberFormat="1" applyFont="1" applyFill="1" applyBorder="1" applyAlignment="1">
      <alignment horizontal="right" vertical="center"/>
    </xf>
    <xf numFmtId="38" fontId="68" fillId="0" borderId="18" xfId="4" applyNumberFormat="1" applyFont="1" applyBorder="1">
      <alignment vertical="center"/>
    </xf>
    <xf numFmtId="0" fontId="77" fillId="19" borderId="40" xfId="0" quotePrefix="1" applyFont="1" applyFill="1" applyBorder="1" applyAlignment="1">
      <alignment horizontal="center" vertical="center"/>
    </xf>
    <xf numFmtId="0" fontId="0" fillId="19" borderId="40" xfId="0" applyFill="1" applyBorder="1" applyAlignment="1">
      <alignment horizontal="center" vertical="center"/>
    </xf>
    <xf numFmtId="0" fontId="0" fillId="19" borderId="18" xfId="0" applyFill="1" applyBorder="1" applyAlignment="1" applyProtection="1">
      <alignment horizontal="center"/>
      <protection locked="0"/>
    </xf>
    <xf numFmtId="0" fontId="81" fillId="19" borderId="0" xfId="0" applyFont="1" applyFill="1" applyProtection="1">
      <protection locked="0"/>
    </xf>
    <xf numFmtId="0" fontId="27" fillId="2" borderId="0" xfId="1" applyFont="1" applyFill="1" applyAlignment="1" applyProtection="1">
      <alignment horizontal="right" vertical="center" indent="1"/>
      <protection locked="0"/>
    </xf>
    <xf numFmtId="0" fontId="43" fillId="2" borderId="0" xfId="1" applyFont="1" applyFill="1" applyAlignment="1">
      <alignment horizontal="right"/>
    </xf>
    <xf numFmtId="0" fontId="11" fillId="2" borderId="8" xfId="1" applyFont="1" applyFill="1" applyBorder="1" applyAlignment="1">
      <alignment horizontal="left" vertical="center"/>
    </xf>
    <xf numFmtId="0" fontId="11" fillId="2" borderId="7" xfId="1" applyFont="1" applyFill="1" applyBorder="1" applyAlignment="1">
      <alignment horizontal="left" vertical="center"/>
    </xf>
    <xf numFmtId="0" fontId="11" fillId="2" borderId="6" xfId="1" applyFont="1" applyFill="1" applyBorder="1" applyAlignment="1">
      <alignment horizontal="left" vertical="center"/>
    </xf>
    <xf numFmtId="0" fontId="14" fillId="2" borderId="13" xfId="1" applyFont="1" applyFill="1" applyBorder="1" applyAlignment="1">
      <alignment horizontal="center" vertical="center"/>
    </xf>
    <xf numFmtId="0" fontId="14" fillId="2" borderId="0" xfId="1" applyFont="1" applyFill="1" applyAlignment="1">
      <alignment horizontal="center" vertical="center"/>
    </xf>
    <xf numFmtId="0" fontId="22" fillId="2" borderId="13" xfId="1" applyFont="1" applyFill="1" applyBorder="1" applyAlignment="1">
      <alignment horizontal="center"/>
    </xf>
    <xf numFmtId="0" fontId="44" fillId="2" borderId="13" xfId="1" applyFont="1" applyFill="1" applyBorder="1" applyAlignment="1">
      <alignment horizontal="center"/>
    </xf>
    <xf numFmtId="6" fontId="5" fillId="2" borderId="8" xfId="1" applyNumberFormat="1" applyFont="1" applyFill="1" applyBorder="1" applyAlignment="1">
      <alignment horizontal="right" vertical="center"/>
    </xf>
    <xf numFmtId="6" fontId="5" fillId="2" borderId="7" xfId="1" applyNumberFormat="1" applyFont="1" applyFill="1" applyBorder="1" applyAlignment="1">
      <alignment horizontal="right" vertical="center"/>
    </xf>
    <xf numFmtId="6" fontId="17" fillId="2" borderId="7" xfId="2" applyNumberFormat="1" applyFont="1" applyFill="1" applyBorder="1" applyAlignment="1">
      <alignment horizontal="right" vertical="center"/>
    </xf>
    <xf numFmtId="6" fontId="5" fillId="2" borderId="7" xfId="2" applyNumberFormat="1" applyFont="1" applyFill="1" applyBorder="1" applyAlignment="1">
      <alignment horizontal="right" vertical="center"/>
    </xf>
    <xf numFmtId="9" fontId="5" fillId="2" borderId="13" xfId="1" applyNumberFormat="1" applyFont="1" applyFill="1" applyBorder="1" applyAlignment="1">
      <alignment horizontal="right" vertical="center"/>
    </xf>
    <xf numFmtId="0" fontId="31" fillId="2" borderId="8" xfId="1" applyFont="1" applyFill="1" applyBorder="1" applyAlignment="1">
      <alignment horizontal="center" vertical="center"/>
    </xf>
    <xf numFmtId="0" fontId="31" fillId="2" borderId="7" xfId="1" applyFont="1" applyFill="1" applyBorder="1" applyAlignment="1">
      <alignment horizontal="center" vertical="center"/>
    </xf>
    <xf numFmtId="0" fontId="31" fillId="2" borderId="6"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3" xfId="1" applyFont="1" applyFill="1" applyBorder="1">
      <alignment vertical="center"/>
    </xf>
    <xf numFmtId="0" fontId="5" fillId="2" borderId="2" xfId="1" applyFont="1" applyFill="1" applyBorder="1">
      <alignment vertical="center"/>
    </xf>
    <xf numFmtId="0" fontId="11" fillId="2" borderId="7" xfId="1" applyFont="1" applyFill="1" applyBorder="1" applyAlignment="1">
      <alignment horizontal="center" vertical="center"/>
    </xf>
    <xf numFmtId="0" fontId="11" fillId="2" borderId="10" xfId="1" applyFont="1" applyFill="1" applyBorder="1" applyAlignment="1">
      <alignment horizontal="left" vertical="center"/>
    </xf>
    <xf numFmtId="0" fontId="11" fillId="2" borderId="9" xfId="1" applyFont="1" applyFill="1" applyBorder="1" applyAlignment="1">
      <alignment horizontal="left" vertical="center"/>
    </xf>
    <xf numFmtId="0" fontId="10" fillId="2" borderId="13" xfId="1" applyFont="1" applyFill="1" applyBorder="1" applyAlignment="1">
      <alignment horizontal="left" vertical="top" wrapText="1"/>
    </xf>
    <xf numFmtId="0" fontId="10" fillId="2" borderId="12" xfId="1" applyFont="1" applyFill="1" applyBorder="1" applyAlignment="1">
      <alignment horizontal="left" vertical="top" wrapText="1"/>
    </xf>
    <xf numFmtId="0" fontId="39" fillId="2" borderId="13" xfId="1" applyFont="1" applyFill="1" applyBorder="1" applyAlignment="1">
      <alignment horizontal="left" vertical="top" wrapText="1"/>
    </xf>
    <xf numFmtId="0" fontId="39" fillId="2" borderId="12" xfId="1" applyFont="1" applyFill="1" applyBorder="1" applyAlignment="1">
      <alignment horizontal="left" vertical="top" wrapText="1"/>
    </xf>
    <xf numFmtId="0" fontId="33" fillId="2" borderId="8" xfId="1" applyFont="1" applyFill="1" applyBorder="1" applyAlignment="1">
      <alignment horizontal="center" vertical="center" wrapText="1" shrinkToFit="1"/>
    </xf>
    <xf numFmtId="0" fontId="33" fillId="2" borderId="7" xfId="1" applyFont="1" applyFill="1" applyBorder="1" applyAlignment="1">
      <alignment horizontal="center" vertical="center" wrapText="1" shrinkToFit="1"/>
    </xf>
    <xf numFmtId="0" fontId="33" fillId="2" borderId="6" xfId="1" applyFont="1" applyFill="1" applyBorder="1" applyAlignment="1">
      <alignment horizontal="center" vertical="center" wrapText="1" shrinkToFit="1"/>
    </xf>
    <xf numFmtId="6" fontId="5" fillId="2" borderId="14" xfId="1" applyNumberFormat="1" applyFont="1" applyFill="1" applyBorder="1" applyAlignment="1">
      <alignment horizontal="right" vertical="center"/>
    </xf>
    <xf numFmtId="6" fontId="5" fillId="2" borderId="13" xfId="1" applyNumberFormat="1" applyFont="1" applyFill="1" applyBorder="1" applyAlignment="1">
      <alignment horizontal="right" vertical="center"/>
    </xf>
    <xf numFmtId="6" fontId="5" fillId="2" borderId="11" xfId="1" applyNumberFormat="1" applyFont="1" applyFill="1" applyBorder="1" applyAlignment="1">
      <alignment horizontal="right" vertical="center"/>
    </xf>
    <xf numFmtId="6" fontId="5" fillId="2" borderId="10" xfId="1" applyNumberFormat="1" applyFont="1" applyFill="1" applyBorder="1" applyAlignment="1">
      <alignment horizontal="right" vertical="center"/>
    </xf>
    <xf numFmtId="0" fontId="5" fillId="2" borderId="10" xfId="1" applyFont="1" applyFill="1" applyBorder="1" applyAlignment="1">
      <alignment horizontal="left" vertical="center"/>
    </xf>
    <xf numFmtId="0" fontId="5" fillId="2" borderId="13" xfId="1" applyFont="1" applyFill="1" applyBorder="1" applyAlignment="1">
      <alignment horizontal="left" vertical="center"/>
    </xf>
    <xf numFmtId="185" fontId="104" fillId="0" borderId="47" xfId="0" applyNumberFormat="1" applyFont="1" applyBorder="1" applyAlignment="1">
      <alignment horizontal="left" vertical="center" indent="1"/>
    </xf>
    <xf numFmtId="0" fontId="27" fillId="0" borderId="11" xfId="10" applyFont="1" applyBorder="1" applyAlignment="1">
      <alignment horizontal="center" vertical="center"/>
    </xf>
    <xf numFmtId="0" fontId="27" fillId="0" borderId="10" xfId="10" applyFont="1" applyBorder="1" applyAlignment="1">
      <alignment horizontal="center" vertical="center"/>
    </xf>
    <xf numFmtId="0" fontId="27" fillId="0" borderId="21" xfId="10" applyFont="1" applyBorder="1" applyAlignment="1">
      <alignment horizontal="center" vertical="center"/>
    </xf>
    <xf numFmtId="0" fontId="27" fillId="0" borderId="23" xfId="10" applyFont="1" applyBorder="1" applyAlignment="1">
      <alignment horizontal="center" vertical="center"/>
    </xf>
    <xf numFmtId="0" fontId="74" fillId="10" borderId="43" xfId="0" applyFont="1" applyFill="1" applyBorder="1" applyAlignment="1">
      <alignment horizontal="center" vertical="center" wrapText="1" shrinkToFit="1"/>
    </xf>
    <xf numFmtId="0" fontId="74" fillId="10" borderId="50" xfId="0" applyFont="1" applyFill="1" applyBorder="1" applyAlignment="1">
      <alignment horizontal="center" vertical="center" wrapText="1" shrinkToFit="1"/>
    </xf>
    <xf numFmtId="0" fontId="74" fillId="10" borderId="44" xfId="0" applyFont="1" applyFill="1" applyBorder="1" applyAlignment="1">
      <alignment horizontal="center" vertical="center" wrapText="1" shrinkToFit="1"/>
    </xf>
    <xf numFmtId="0" fontId="75" fillId="10" borderId="52" xfId="0" applyFont="1" applyFill="1" applyBorder="1" applyAlignment="1">
      <alignment horizontal="center" vertical="center" shrinkToFit="1"/>
    </xf>
    <xf numFmtId="0" fontId="75" fillId="10" borderId="53" xfId="0" applyFont="1" applyFill="1" applyBorder="1" applyAlignment="1">
      <alignment horizontal="center" vertical="center" shrinkToFit="1"/>
    </xf>
    <xf numFmtId="0" fontId="75" fillId="10" borderId="54" xfId="0" applyFont="1" applyFill="1" applyBorder="1" applyAlignment="1">
      <alignment horizontal="center" vertical="center" shrinkToFit="1"/>
    </xf>
    <xf numFmtId="0" fontId="75" fillId="10" borderId="55" xfId="0" applyFont="1" applyFill="1" applyBorder="1" applyAlignment="1">
      <alignment horizontal="center" vertical="center" shrinkToFit="1"/>
    </xf>
    <xf numFmtId="0" fontId="75" fillId="10" borderId="41" xfId="0" applyFont="1" applyFill="1" applyBorder="1" applyAlignment="1">
      <alignment horizontal="center" vertical="center" shrinkToFit="1"/>
    </xf>
    <xf numFmtId="0" fontId="75" fillId="10" borderId="42" xfId="0" applyFont="1" applyFill="1" applyBorder="1" applyAlignment="1">
      <alignment horizontal="center" vertical="center" shrinkToFit="1"/>
    </xf>
    <xf numFmtId="10" fontId="0" fillId="0" borderId="40" xfId="9" applyNumberFormat="1" applyFont="1" applyBorder="1" applyAlignment="1" applyProtection="1">
      <alignment horizontal="center" vertical="center"/>
      <protection locked="0"/>
    </xf>
    <xf numFmtId="176" fontId="0" fillId="0" borderId="40" xfId="9" applyNumberFormat="1" applyFont="1" applyBorder="1" applyAlignment="1" applyProtection="1">
      <alignment horizontal="center" vertical="center"/>
      <protection locked="0"/>
    </xf>
    <xf numFmtId="10" fontId="72" fillId="0" borderId="40" xfId="9" applyNumberFormat="1" applyFont="1" applyFill="1" applyBorder="1" applyAlignment="1" applyProtection="1">
      <alignment horizontal="center" vertical="center"/>
      <protection locked="0"/>
    </xf>
    <xf numFmtId="0" fontId="99" fillId="0" borderId="0" xfId="0" applyFont="1" applyAlignment="1">
      <alignment horizontal="left"/>
    </xf>
    <xf numFmtId="0" fontId="101" fillId="0" borderId="0" xfId="13" applyFont="1" applyAlignment="1">
      <alignment horizontal="left"/>
    </xf>
    <xf numFmtId="0" fontId="100" fillId="0" borderId="0" xfId="13" applyAlignment="1">
      <alignment horizontal="left"/>
    </xf>
    <xf numFmtId="0" fontId="80" fillId="0" borderId="0" xfId="0" applyFont="1" applyAlignment="1">
      <alignment horizontal="left"/>
    </xf>
    <xf numFmtId="0" fontId="97" fillId="10" borderId="16" xfId="5" applyFont="1" applyFill="1" applyBorder="1" applyAlignment="1">
      <alignment horizontal="center" vertical="center"/>
    </xf>
    <xf numFmtId="0" fontId="97" fillId="10" borderId="15" xfId="5" applyFont="1" applyFill="1" applyBorder="1" applyAlignment="1">
      <alignment horizontal="center" vertical="center"/>
    </xf>
    <xf numFmtId="0" fontId="93" fillId="10" borderId="16" xfId="5" applyFont="1" applyFill="1" applyBorder="1" applyAlignment="1">
      <alignment horizontal="center" vertical="center"/>
    </xf>
    <xf numFmtId="0" fontId="93" fillId="10" borderId="15" xfId="5" applyFont="1" applyFill="1" applyBorder="1" applyAlignment="1">
      <alignment horizontal="center" vertical="center"/>
    </xf>
    <xf numFmtId="0" fontId="29" fillId="2" borderId="13" xfId="5" applyFont="1" applyFill="1" applyBorder="1" applyAlignment="1">
      <alignment horizontal="center" vertical="center"/>
    </xf>
    <xf numFmtId="0" fontId="29" fillId="2" borderId="0" xfId="5" applyFont="1" applyFill="1" applyAlignment="1">
      <alignment horizontal="center" vertical="center"/>
    </xf>
    <xf numFmtId="0" fontId="50" fillId="2" borderId="13" xfId="5" applyFont="1" applyFill="1" applyBorder="1" applyAlignment="1">
      <alignment horizontal="center"/>
    </xf>
    <xf numFmtId="0" fontId="52" fillId="2" borderId="0" xfId="1" applyFont="1" applyFill="1" applyAlignment="1">
      <alignment horizontal="right"/>
    </xf>
    <xf numFmtId="0" fontId="49" fillId="2" borderId="0" xfId="5" applyFont="1" applyFill="1" applyAlignment="1">
      <alignment horizontal="center" vertical="center"/>
    </xf>
    <xf numFmtId="0" fontId="52" fillId="2" borderId="13" xfId="1" applyFont="1" applyFill="1" applyBorder="1" applyAlignment="1">
      <alignment horizontal="center"/>
    </xf>
    <xf numFmtId="0" fontId="27" fillId="2" borderId="13" xfId="5" applyFont="1" applyFill="1" applyBorder="1" applyAlignment="1">
      <alignment horizontal="left" indent="1"/>
    </xf>
    <xf numFmtId="0" fontId="27" fillId="2" borderId="13" xfId="5" applyFont="1" applyFill="1" applyBorder="1" applyAlignment="1">
      <alignment horizontal="left"/>
    </xf>
    <xf numFmtId="0" fontId="27" fillId="2" borderId="10" xfId="5" applyFont="1" applyFill="1" applyBorder="1" applyAlignment="1">
      <alignment horizontal="left" vertical="center" indent="1"/>
    </xf>
    <xf numFmtId="0" fontId="27" fillId="2" borderId="9" xfId="5" applyFont="1" applyFill="1" applyBorder="1" applyAlignment="1">
      <alignment horizontal="left" vertical="center" indent="1"/>
    </xf>
    <xf numFmtId="0" fontId="52" fillId="2" borderId="8" xfId="5" applyFont="1" applyFill="1" applyBorder="1" applyAlignment="1">
      <alignment horizontal="left" vertical="center" indent="1"/>
    </xf>
    <xf numFmtId="0" fontId="52" fillId="2" borderId="7" xfId="5" applyFont="1" applyFill="1" applyBorder="1" applyAlignment="1">
      <alignment horizontal="left" vertical="center" indent="1"/>
    </xf>
    <xf numFmtId="0" fontId="52" fillId="2" borderId="6" xfId="5" applyFont="1" applyFill="1" applyBorder="1" applyAlignment="1">
      <alignment horizontal="left" vertical="center" indent="1"/>
    </xf>
    <xf numFmtId="0" fontId="52" fillId="2" borderId="18" xfId="5" applyFont="1" applyFill="1" applyBorder="1" applyAlignment="1">
      <alignment horizontal="left" vertical="center" indent="1"/>
    </xf>
    <xf numFmtId="0" fontId="27" fillId="2" borderId="7" xfId="5" applyFont="1" applyFill="1" applyBorder="1" applyAlignment="1">
      <alignment horizontal="center" vertical="center"/>
    </xf>
    <xf numFmtId="0" fontId="52" fillId="2" borderId="13" xfId="5" applyFont="1" applyFill="1" applyBorder="1" applyAlignment="1">
      <alignment horizontal="left"/>
    </xf>
    <xf numFmtId="0" fontId="27" fillId="2" borderId="8" xfId="5" applyFont="1" applyFill="1" applyBorder="1" applyAlignment="1">
      <alignment horizontal="left" vertical="center" indent="1"/>
    </xf>
    <xf numFmtId="0" fontId="27" fillId="2" borderId="7" xfId="5" applyFont="1" applyFill="1" applyBorder="1" applyAlignment="1">
      <alignment horizontal="left" vertical="center" indent="1"/>
    </xf>
    <xf numFmtId="0" fontId="27" fillId="2" borderId="6" xfId="5" applyFont="1" applyFill="1" applyBorder="1" applyAlignment="1">
      <alignment horizontal="left" vertical="center" indent="1"/>
    </xf>
    <xf numFmtId="0" fontId="59" fillId="0" borderId="28" xfId="5" applyFont="1" applyBorder="1" applyAlignment="1">
      <alignment horizontal="right" vertical="center" wrapText="1"/>
    </xf>
    <xf numFmtId="0" fontId="59" fillId="0" borderId="30" xfId="5" applyFont="1" applyBorder="1" applyAlignment="1">
      <alignment horizontal="right" vertical="center" wrapText="1"/>
    </xf>
    <xf numFmtId="0" fontId="59" fillId="0" borderId="31" xfId="5" applyFont="1" applyBorder="1" applyAlignment="1">
      <alignment horizontal="right" vertical="center" wrapText="1"/>
    </xf>
    <xf numFmtId="6" fontId="67" fillId="5" borderId="8" xfId="0" applyNumberFormat="1" applyFont="1" applyFill="1" applyBorder="1" applyAlignment="1">
      <alignment horizontal="right" vertical="center"/>
    </xf>
    <xf numFmtId="6" fontId="67" fillId="5" borderId="7" xfId="0" applyNumberFormat="1" applyFont="1" applyFill="1" applyBorder="1" applyAlignment="1">
      <alignment horizontal="right" vertical="center"/>
    </xf>
    <xf numFmtId="6" fontId="27" fillId="2" borderId="14" xfId="5" applyNumberFormat="1" applyFont="1" applyFill="1" applyBorder="1" applyAlignment="1">
      <alignment horizontal="right" vertical="center"/>
    </xf>
    <xf numFmtId="6" fontId="27" fillId="2" borderId="13" xfId="5" applyNumberFormat="1" applyFont="1" applyFill="1" applyBorder="1" applyAlignment="1">
      <alignment horizontal="right" vertical="center"/>
    </xf>
    <xf numFmtId="0" fontId="27" fillId="2" borderId="8" xfId="1" applyFont="1" applyFill="1" applyBorder="1" applyAlignment="1">
      <alignment horizontal="center" vertical="center"/>
    </xf>
    <xf numFmtId="0" fontId="27" fillId="2" borderId="7" xfId="1" applyFont="1" applyFill="1" applyBorder="1" applyAlignment="1">
      <alignment horizontal="center" vertical="center"/>
    </xf>
    <xf numFmtId="0" fontId="27" fillId="2" borderId="6" xfId="1" applyFont="1" applyFill="1" applyBorder="1" applyAlignment="1">
      <alignment horizontal="center" vertical="center"/>
    </xf>
    <xf numFmtId="0" fontId="27" fillId="2" borderId="8" xfId="5" applyFont="1" applyFill="1" applyBorder="1" applyAlignment="1">
      <alignment horizontal="center" vertical="center"/>
    </xf>
    <xf numFmtId="0" fontId="27" fillId="2" borderId="6" xfId="5" applyFont="1" applyFill="1" applyBorder="1" applyAlignment="1">
      <alignment horizontal="center" vertical="center"/>
    </xf>
    <xf numFmtId="6" fontId="29" fillId="10" borderId="8" xfId="5" applyNumberFormat="1" applyFont="1" applyFill="1" applyBorder="1" applyAlignment="1">
      <alignment horizontal="right" vertical="center"/>
    </xf>
    <xf numFmtId="6" fontId="29" fillId="10" borderId="7" xfId="5" applyNumberFormat="1" applyFont="1" applyFill="1" applyBorder="1" applyAlignment="1">
      <alignment horizontal="right" vertical="center"/>
    </xf>
    <xf numFmtId="6" fontId="27" fillId="2" borderId="8" xfId="5" applyNumberFormat="1" applyFont="1" applyFill="1" applyBorder="1" applyAlignment="1">
      <alignment horizontal="right" vertical="center"/>
    </xf>
    <xf numFmtId="6" fontId="27" fillId="2" borderId="7" xfId="5" applyNumberFormat="1" applyFont="1" applyFill="1" applyBorder="1" applyAlignment="1">
      <alignment horizontal="right" vertical="center"/>
    </xf>
    <xf numFmtId="0" fontId="27" fillId="2" borderId="7" xfId="5" applyFont="1" applyFill="1" applyBorder="1" applyAlignment="1">
      <alignment horizontal="right" vertical="center"/>
    </xf>
    <xf numFmtId="0" fontId="29" fillId="2" borderId="7" xfId="5" applyFont="1" applyFill="1" applyBorder="1" applyAlignment="1">
      <alignment horizontal="right" vertical="center"/>
    </xf>
    <xf numFmtId="0" fontId="54" fillId="2" borderId="8" xfId="5" applyFont="1" applyFill="1" applyBorder="1" applyAlignment="1">
      <alignment horizontal="center" vertical="center"/>
    </xf>
    <xf numFmtId="0" fontId="54" fillId="2" borderId="7" xfId="5" applyFont="1" applyFill="1" applyBorder="1" applyAlignment="1">
      <alignment horizontal="center" vertical="center"/>
    </xf>
    <xf numFmtId="6" fontId="56" fillId="2" borderId="7" xfId="6" applyNumberFormat="1" applyFont="1" applyFill="1" applyBorder="1" applyAlignment="1">
      <alignment horizontal="right" vertical="center"/>
    </xf>
    <xf numFmtId="6" fontId="27" fillId="2" borderId="7" xfId="6" applyNumberFormat="1" applyFont="1" applyFill="1" applyBorder="1" applyAlignment="1">
      <alignment horizontal="right" vertical="center"/>
    </xf>
    <xf numFmtId="9" fontId="27" fillId="2" borderId="13" xfId="5" applyNumberFormat="1" applyFont="1" applyFill="1" applyBorder="1" applyAlignment="1">
      <alignment horizontal="right" vertical="center"/>
    </xf>
    <xf numFmtId="0" fontId="27" fillId="5" borderId="8" xfId="0" applyFont="1" applyFill="1" applyBorder="1" applyAlignment="1">
      <alignment horizontal="left" vertical="center" indent="1"/>
    </xf>
    <xf numFmtId="0" fontId="27" fillId="5" borderId="7" xfId="0" applyFont="1" applyFill="1" applyBorder="1" applyAlignment="1">
      <alignment horizontal="left" vertical="center" indent="1"/>
    </xf>
    <xf numFmtId="0" fontId="27" fillId="2" borderId="8" xfId="5" applyFont="1" applyFill="1" applyBorder="1" applyAlignment="1">
      <alignment horizontal="left" vertical="center"/>
    </xf>
    <xf numFmtId="0" fontId="27" fillId="2" borderId="7" xfId="5" applyFont="1" applyFill="1" applyBorder="1" applyAlignment="1">
      <alignment horizontal="left" vertical="center"/>
    </xf>
    <xf numFmtId="0" fontId="27" fillId="2" borderId="0" xfId="5" applyFont="1" applyFill="1" applyAlignment="1">
      <alignment horizontal="left" vertical="center" wrapText="1"/>
    </xf>
    <xf numFmtId="0" fontId="29" fillId="2" borderId="29" xfId="5" applyFont="1" applyFill="1" applyBorder="1" applyAlignment="1">
      <alignment horizontal="center" vertical="center"/>
    </xf>
    <xf numFmtId="0" fontId="29" fillId="2" borderId="8" xfId="5" applyFont="1" applyFill="1" applyBorder="1" applyAlignment="1">
      <alignment horizontal="center" vertical="center" wrapText="1" shrinkToFit="1"/>
    </xf>
    <xf numFmtId="0" fontId="29" fillId="2" borderId="7" xfId="5" applyFont="1" applyFill="1" applyBorder="1" applyAlignment="1">
      <alignment horizontal="center" vertical="center" wrapText="1" shrinkToFit="1"/>
    </xf>
    <xf numFmtId="0" fontId="29" fillId="2" borderId="6" xfId="5" applyFont="1" applyFill="1" applyBorder="1" applyAlignment="1">
      <alignment horizontal="center" vertical="center" wrapText="1" shrinkToFit="1"/>
    </xf>
    <xf numFmtId="0" fontId="27" fillId="2" borderId="3" xfId="5" applyFont="1" applyFill="1" applyBorder="1">
      <alignment vertical="center"/>
    </xf>
    <xf numFmtId="0" fontId="27" fillId="2" borderId="2" xfId="5" applyFont="1" applyFill="1" applyBorder="1">
      <alignment vertical="center"/>
    </xf>
    <xf numFmtId="6" fontId="27" fillId="2" borderId="11" xfId="5" applyNumberFormat="1" applyFont="1" applyFill="1" applyBorder="1" applyAlignment="1">
      <alignment horizontal="right" vertical="center"/>
    </xf>
    <xf numFmtId="6" fontId="27" fillId="2" borderId="10" xfId="5" applyNumberFormat="1" applyFont="1" applyFill="1" applyBorder="1" applyAlignment="1">
      <alignment horizontal="right" vertical="center"/>
    </xf>
    <xf numFmtId="0" fontId="27" fillId="2" borderId="10" xfId="5" applyFont="1" applyFill="1" applyBorder="1" applyAlignment="1">
      <alignment horizontal="left" vertical="center"/>
    </xf>
    <xf numFmtId="0" fontId="27" fillId="2" borderId="13" xfId="5" applyFont="1" applyFill="1" applyBorder="1" applyAlignment="1">
      <alignment horizontal="left" vertical="center"/>
    </xf>
    <xf numFmtId="0" fontId="13" fillId="2" borderId="13" xfId="5" applyFont="1" applyFill="1" applyBorder="1" applyAlignment="1">
      <alignment horizontal="left" vertical="top" wrapText="1"/>
    </xf>
    <xf numFmtId="0" fontId="13" fillId="2" borderId="12" xfId="5" applyFont="1" applyFill="1" applyBorder="1" applyAlignment="1">
      <alignment horizontal="left" vertical="top" wrapText="1"/>
    </xf>
    <xf numFmtId="0" fontId="63" fillId="2" borderId="13" xfId="5" applyFont="1" applyFill="1" applyBorder="1" applyAlignment="1">
      <alignment horizontal="left" vertical="top" wrapText="1"/>
    </xf>
    <xf numFmtId="0" fontId="63" fillId="2" borderId="12" xfId="5" applyFont="1" applyFill="1" applyBorder="1" applyAlignment="1">
      <alignment horizontal="left" vertical="top" wrapText="1"/>
    </xf>
    <xf numFmtId="0" fontId="61" fillId="2" borderId="0" xfId="5" applyFont="1" applyFill="1" applyAlignment="1">
      <alignment horizontal="left" vertical="center" wrapText="1"/>
    </xf>
    <xf numFmtId="0" fontId="65" fillId="2" borderId="32" xfId="0" applyFont="1" applyFill="1" applyBorder="1" applyAlignment="1">
      <alignment vertical="top" wrapText="1"/>
    </xf>
    <xf numFmtId="0" fontId="65" fillId="2" borderId="33" xfId="0" applyFont="1" applyFill="1" applyBorder="1" applyAlignment="1">
      <alignment vertical="top" wrapText="1"/>
    </xf>
    <xf numFmtId="0" fontId="65" fillId="2" borderId="34" xfId="0" applyFont="1" applyFill="1" applyBorder="1" applyAlignment="1">
      <alignment vertical="top" wrapText="1"/>
    </xf>
    <xf numFmtId="6" fontId="27" fillId="2" borderId="10" xfId="5" applyNumberFormat="1" applyFont="1" applyFill="1" applyBorder="1" applyAlignment="1" applyProtection="1">
      <alignment horizontal="right" vertical="center"/>
    </xf>
    <xf numFmtId="6" fontId="27" fillId="2" borderId="13" xfId="5" applyNumberFormat="1" applyFont="1" applyFill="1" applyBorder="1" applyAlignment="1" applyProtection="1">
      <alignment horizontal="right" vertical="center"/>
    </xf>
    <xf numFmtId="0" fontId="27" fillId="0" borderId="0" xfId="0" applyFont="1" applyAlignment="1">
      <alignment horizontal="center"/>
    </xf>
    <xf numFmtId="0" fontId="15" fillId="0" borderId="0" xfId="0" applyFont="1" applyAlignment="1">
      <alignment horizontal="left" wrapText="1"/>
    </xf>
    <xf numFmtId="0" fontId="92" fillId="2" borderId="0" xfId="1" applyFont="1" applyFill="1" applyAlignment="1">
      <alignment horizontal="center"/>
    </xf>
    <xf numFmtId="0" fontId="27" fillId="2" borderId="11" xfId="1" applyFont="1" applyFill="1" applyBorder="1" applyAlignment="1">
      <alignment horizontal="center"/>
    </xf>
    <xf numFmtId="0" fontId="27" fillId="2" borderId="10" xfId="1" applyFont="1" applyFill="1" applyBorder="1" applyAlignment="1">
      <alignment horizontal="center"/>
    </xf>
    <xf numFmtId="0" fontId="27" fillId="2" borderId="21" xfId="1" applyFont="1" applyFill="1" applyBorder="1" applyAlignment="1">
      <alignment horizontal="center"/>
    </xf>
    <xf numFmtId="0" fontId="27" fillId="2" borderId="23" xfId="1" applyFont="1" applyFill="1" applyBorder="1" applyAlignment="1">
      <alignment horizontal="center"/>
    </xf>
    <xf numFmtId="38" fontId="27" fillId="2" borderId="17" xfId="1" applyNumberFormat="1" applyFont="1" applyFill="1" applyBorder="1" applyAlignment="1">
      <alignment horizontal="right" vertical="center"/>
    </xf>
    <xf numFmtId="38" fontId="27" fillId="2" borderId="22" xfId="1" applyNumberFormat="1" applyFont="1" applyFill="1" applyBorder="1" applyAlignment="1">
      <alignment horizontal="right" vertical="center"/>
    </xf>
    <xf numFmtId="38" fontId="27" fillId="2" borderId="19" xfId="1" applyNumberFormat="1" applyFont="1" applyFill="1" applyBorder="1" applyAlignment="1">
      <alignment horizontal="right" vertical="center"/>
    </xf>
    <xf numFmtId="0" fontId="27" fillId="2" borderId="0" xfId="1" applyFont="1" applyFill="1" applyAlignment="1">
      <alignment horizontal="center" vertical="center"/>
    </xf>
    <xf numFmtId="0" fontId="60" fillId="2" borderId="0" xfId="1" applyFont="1" applyFill="1" applyAlignment="1">
      <alignment horizontal="center"/>
    </xf>
    <xf numFmtId="10" fontId="27" fillId="3" borderId="18" xfId="3" applyNumberFormat="1" applyFont="1" applyFill="1" applyBorder="1" applyAlignment="1">
      <alignment horizontal="right" vertical="center"/>
    </xf>
    <xf numFmtId="0" fontId="27" fillId="2" borderId="18" xfId="1" applyFont="1" applyFill="1" applyBorder="1" applyAlignment="1">
      <alignment horizontal="center"/>
    </xf>
    <xf numFmtId="0" fontId="27" fillId="2" borderId="20" xfId="1" applyFont="1" applyFill="1" applyBorder="1" applyAlignment="1">
      <alignment horizontal="center"/>
    </xf>
    <xf numFmtId="0" fontId="27" fillId="2" borderId="17" xfId="1" applyFont="1" applyFill="1" applyBorder="1" applyAlignment="1">
      <alignment horizontal="center"/>
    </xf>
    <xf numFmtId="0" fontId="27" fillId="2" borderId="24" xfId="1" applyFont="1" applyFill="1" applyBorder="1" applyAlignment="1">
      <alignment horizontal="center"/>
    </xf>
    <xf numFmtId="0" fontId="71" fillId="0" borderId="8" xfId="0" applyFont="1" applyBorder="1" applyAlignment="1">
      <alignment horizontal="left" vertical="center"/>
    </xf>
    <xf numFmtId="0" fontId="71" fillId="0" borderId="7" xfId="0" applyFont="1" applyBorder="1" applyAlignment="1">
      <alignment horizontal="left" vertical="center"/>
    </xf>
    <xf numFmtId="0" fontId="71" fillId="0" borderId="6" xfId="0" applyFont="1" applyBorder="1" applyAlignment="1">
      <alignment horizontal="left" vertical="center"/>
    </xf>
    <xf numFmtId="184" fontId="72" fillId="0" borderId="0" xfId="0" applyNumberFormat="1" applyFont="1" applyAlignment="1">
      <alignment horizontal="left" vertical="center"/>
    </xf>
    <xf numFmtId="0" fontId="72" fillId="0" borderId="0" xfId="0" applyFont="1" applyAlignment="1">
      <alignment horizontal="center" vertical="center"/>
    </xf>
    <xf numFmtId="0" fontId="0" fillId="0" borderId="13" xfId="0" applyBorder="1" applyAlignment="1">
      <alignment horizontal="left" vertical="center"/>
    </xf>
    <xf numFmtId="0" fontId="71" fillId="0" borderId="8" xfId="0" applyFont="1" applyBorder="1" applyAlignment="1">
      <alignment horizontal="center" vertical="center"/>
    </xf>
    <xf numFmtId="0" fontId="71" fillId="0" borderId="7" xfId="0" applyFont="1" applyBorder="1" applyAlignment="1">
      <alignment horizontal="center" vertical="center"/>
    </xf>
    <xf numFmtId="0" fontId="71" fillId="0" borderId="6" xfId="0" applyFont="1" applyBorder="1" applyAlignment="1">
      <alignment horizontal="center" vertical="center"/>
    </xf>
    <xf numFmtId="0" fontId="73" fillId="9" borderId="8" xfId="0" applyFont="1" applyFill="1" applyBorder="1" applyAlignment="1">
      <alignment horizontal="left" vertical="center"/>
    </xf>
    <xf numFmtId="0" fontId="73" fillId="9" borderId="7" xfId="0" applyFont="1" applyFill="1" applyBorder="1" applyAlignment="1">
      <alignment horizontal="left" vertical="center"/>
    </xf>
    <xf numFmtId="0" fontId="73" fillId="9" borderId="6" xfId="0" applyFont="1" applyFill="1" applyBorder="1" applyAlignment="1">
      <alignment horizontal="left" vertical="center"/>
    </xf>
    <xf numFmtId="0" fontId="71" fillId="0" borderId="8" xfId="0" applyFont="1" applyBorder="1" applyAlignment="1">
      <alignment horizontal="left" vertical="center" shrinkToFit="1"/>
    </xf>
    <xf numFmtId="0" fontId="71" fillId="0" borderId="7" xfId="0" applyFont="1" applyBorder="1" applyAlignment="1">
      <alignment horizontal="left" vertical="center" shrinkToFit="1"/>
    </xf>
    <xf numFmtId="0" fontId="71" fillId="0" borderId="6" xfId="0" applyFont="1" applyBorder="1" applyAlignment="1">
      <alignment horizontal="left" vertical="center" shrinkToFit="1"/>
    </xf>
    <xf numFmtId="0" fontId="73" fillId="6" borderId="18" xfId="0" applyFont="1" applyFill="1" applyBorder="1" applyAlignment="1">
      <alignment horizontal="left" vertical="center"/>
    </xf>
    <xf numFmtId="0" fontId="73" fillId="0" borderId="8" xfId="0" applyFont="1" applyBorder="1" applyAlignment="1">
      <alignment horizontal="center" vertical="center"/>
    </xf>
    <xf numFmtId="0" fontId="73" fillId="0" borderId="7" xfId="0" applyFont="1" applyBorder="1" applyAlignment="1">
      <alignment horizontal="center" vertical="center"/>
    </xf>
    <xf numFmtId="0" fontId="72" fillId="0" borderId="8" xfId="0" applyFont="1" applyBorder="1" applyAlignment="1">
      <alignment horizontal="left" vertical="center" indent="1"/>
    </xf>
    <xf numFmtId="0" fontId="72" fillId="0" borderId="6" xfId="0" applyFont="1" applyBorder="1" applyAlignment="1">
      <alignment horizontal="left" vertical="center" indent="1"/>
    </xf>
    <xf numFmtId="0" fontId="68" fillId="3" borderId="8" xfId="0" applyFont="1" applyFill="1" applyBorder="1" applyAlignment="1">
      <alignment horizontal="left" vertical="center" indent="1"/>
    </xf>
    <xf numFmtId="0" fontId="68" fillId="3" borderId="6" xfId="0" applyFont="1" applyFill="1" applyBorder="1" applyAlignment="1">
      <alignment horizontal="left" vertical="center" indent="1"/>
    </xf>
    <xf numFmtId="0" fontId="83" fillId="0" borderId="0" xfId="0" applyFont="1" applyAlignment="1">
      <alignment horizontal="center" vertical="center"/>
    </xf>
    <xf numFmtId="0" fontId="84" fillId="11" borderId="18" xfId="0" applyFont="1" applyFill="1" applyBorder="1" applyAlignment="1">
      <alignment horizontal="center" vertical="center" wrapText="1"/>
    </xf>
    <xf numFmtId="0" fontId="84" fillId="11" borderId="18" xfId="0" applyFont="1" applyFill="1" applyBorder="1" applyAlignment="1">
      <alignment horizontal="center" vertical="center"/>
    </xf>
    <xf numFmtId="0" fontId="84" fillId="11" borderId="11" xfId="0" applyFont="1" applyFill="1" applyBorder="1" applyAlignment="1">
      <alignment horizontal="center" vertical="center" shrinkToFit="1"/>
    </xf>
    <xf numFmtId="0" fontId="84" fillId="11" borderId="9" xfId="0" applyFont="1" applyFill="1" applyBorder="1" applyAlignment="1">
      <alignment horizontal="center" vertical="center" shrinkToFit="1"/>
    </xf>
    <xf numFmtId="0" fontId="84" fillId="11" borderId="14" xfId="0" applyFont="1" applyFill="1" applyBorder="1" applyAlignment="1">
      <alignment horizontal="center" vertical="center" shrinkToFit="1"/>
    </xf>
    <xf numFmtId="0" fontId="84" fillId="11" borderId="12" xfId="0" applyFont="1" applyFill="1" applyBorder="1" applyAlignment="1">
      <alignment horizontal="center" vertical="center" shrinkToFit="1"/>
    </xf>
    <xf numFmtId="0" fontId="85" fillId="12" borderId="18" xfId="0" applyFont="1" applyFill="1" applyBorder="1" applyAlignment="1">
      <alignment horizontal="center" vertical="center" shrinkToFit="1"/>
    </xf>
    <xf numFmtId="0" fontId="85" fillId="7" borderId="18" xfId="0" applyFont="1" applyFill="1" applyBorder="1" applyAlignment="1">
      <alignment horizontal="center" vertical="center" shrinkToFit="1"/>
    </xf>
    <xf numFmtId="0" fontId="89" fillId="2" borderId="19" xfId="0" applyFont="1" applyFill="1" applyBorder="1" applyAlignment="1">
      <alignment horizontal="left" vertical="center"/>
    </xf>
    <xf numFmtId="0" fontId="89" fillId="2" borderId="18" xfId="0" applyFont="1" applyFill="1" applyBorder="1" applyAlignment="1">
      <alignment horizontal="left" vertical="center"/>
    </xf>
    <xf numFmtId="0" fontId="87" fillId="0" borderId="8" xfId="0" applyFont="1" applyBorder="1" applyAlignment="1">
      <alignment horizontal="left" vertical="center"/>
    </xf>
    <xf numFmtId="0" fontId="87" fillId="0" borderId="6" xfId="0" applyFont="1" applyBorder="1" applyAlignment="1">
      <alignment horizontal="left" vertical="center"/>
    </xf>
    <xf numFmtId="0" fontId="87" fillId="0" borderId="11" xfId="0" applyFont="1" applyBorder="1" applyAlignment="1">
      <alignment horizontal="left" vertical="center"/>
    </xf>
    <xf numFmtId="0" fontId="87" fillId="0" borderId="9" xfId="0" applyFont="1" applyBorder="1" applyAlignment="1">
      <alignment horizontal="left" vertical="center"/>
    </xf>
    <xf numFmtId="0" fontId="87" fillId="0" borderId="22" xfId="0" applyFont="1" applyBorder="1" applyAlignment="1">
      <alignment horizontal="center" vertical="center"/>
    </xf>
    <xf numFmtId="0" fontId="87" fillId="0" borderId="19" xfId="0" applyFont="1" applyBorder="1" applyAlignment="1">
      <alignment horizontal="center" vertical="center"/>
    </xf>
    <xf numFmtId="0" fontId="89" fillId="0" borderId="8" xfId="0" applyFont="1" applyBorder="1" applyAlignment="1">
      <alignment horizontal="left" vertical="center"/>
    </xf>
    <xf numFmtId="0" fontId="89" fillId="0" borderId="6" xfId="0" applyFont="1" applyBorder="1" applyAlignment="1">
      <alignment horizontal="left" vertical="center"/>
    </xf>
    <xf numFmtId="0" fontId="76" fillId="8" borderId="18" xfId="0" applyFont="1" applyFill="1" applyBorder="1" applyAlignment="1">
      <alignment horizontal="center" vertical="center" textRotation="255" wrapText="1"/>
    </xf>
    <xf numFmtId="0" fontId="76" fillId="8" borderId="18" xfId="0" applyFont="1" applyFill="1" applyBorder="1" applyAlignment="1">
      <alignment horizontal="center" vertical="center" textRotation="255"/>
    </xf>
    <xf numFmtId="0" fontId="88" fillId="15" borderId="17" xfId="0" applyFont="1" applyFill="1" applyBorder="1" applyAlignment="1">
      <alignment horizontal="center" vertical="center" textRotation="255" wrapText="1"/>
    </xf>
    <xf numFmtId="0" fontId="88" fillId="15" borderId="22" xfId="0" applyFont="1" applyFill="1" applyBorder="1" applyAlignment="1">
      <alignment horizontal="center" vertical="center" textRotation="255" wrapText="1"/>
    </xf>
    <xf numFmtId="0" fontId="88" fillId="15" borderId="19" xfId="0" applyFont="1" applyFill="1" applyBorder="1" applyAlignment="1">
      <alignment horizontal="center" vertical="center" textRotation="255" wrapText="1"/>
    </xf>
    <xf numFmtId="0" fontId="89" fillId="2" borderId="17" xfId="0" applyFont="1" applyFill="1" applyBorder="1" applyAlignment="1">
      <alignment horizontal="left" vertical="center"/>
    </xf>
    <xf numFmtId="0" fontId="87" fillId="0" borderId="8" xfId="0" applyFont="1" applyBorder="1" applyAlignment="1">
      <alignment horizontal="left" vertical="center" wrapText="1"/>
    </xf>
    <xf numFmtId="0" fontId="87" fillId="0" borderId="6" xfId="0" applyFont="1" applyBorder="1" applyAlignment="1">
      <alignment horizontal="left" vertical="center" wrapText="1"/>
    </xf>
    <xf numFmtId="0" fontId="89" fillId="2" borderId="19" xfId="0" applyFont="1" applyFill="1" applyBorder="1" applyAlignment="1">
      <alignment horizontal="center" vertical="center"/>
    </xf>
    <xf numFmtId="0" fontId="89" fillId="2" borderId="18" xfId="0" applyFont="1" applyFill="1" applyBorder="1" applyAlignment="1">
      <alignment horizontal="center" vertical="center"/>
    </xf>
    <xf numFmtId="0" fontId="88" fillId="9" borderId="18" xfId="0" applyFont="1" applyFill="1" applyBorder="1" applyAlignment="1">
      <alignment horizontal="center" vertical="center" textRotation="255" wrapText="1"/>
    </xf>
    <xf numFmtId="0" fontId="88" fillId="9" borderId="18" xfId="0" applyFont="1" applyFill="1" applyBorder="1" applyAlignment="1">
      <alignment horizontal="center" vertical="center" textRotation="255"/>
    </xf>
    <xf numFmtId="0" fontId="88" fillId="16" borderId="18" xfId="0" applyFont="1" applyFill="1" applyBorder="1" applyAlignment="1">
      <alignment horizontal="center" vertical="center" textRotation="255"/>
    </xf>
    <xf numFmtId="0" fontId="88" fillId="17" borderId="17" xfId="0" applyFont="1" applyFill="1" applyBorder="1" applyAlignment="1">
      <alignment horizontal="left" vertical="center"/>
    </xf>
    <xf numFmtId="0" fontId="88" fillId="17" borderId="18" xfId="0" applyFont="1" applyFill="1" applyBorder="1" applyAlignment="1">
      <alignment horizontal="left" vertical="center"/>
    </xf>
    <xf numFmtId="0" fontId="89" fillId="17" borderId="19" xfId="0" applyFont="1" applyFill="1" applyBorder="1" applyAlignment="1">
      <alignment horizontal="center" vertical="center"/>
    </xf>
    <xf numFmtId="0" fontId="89" fillId="17" borderId="18" xfId="0" applyFont="1" applyFill="1" applyBorder="1" applyAlignment="1">
      <alignment horizontal="center" vertical="center"/>
    </xf>
    <xf numFmtId="0" fontId="89" fillId="0" borderId="10" xfId="0" applyFont="1" applyBorder="1" applyAlignment="1">
      <alignment horizontal="left" vertical="center"/>
    </xf>
    <xf numFmtId="0" fontId="88" fillId="12" borderId="17" xfId="0" applyFont="1" applyFill="1" applyBorder="1" applyAlignment="1">
      <alignment horizontal="center" vertical="center" textRotation="255" wrapText="1"/>
    </xf>
    <xf numFmtId="0" fontId="88" fillId="12" borderId="22" xfId="0" applyFont="1" applyFill="1" applyBorder="1" applyAlignment="1">
      <alignment horizontal="center" vertical="center" textRotation="255" wrapText="1"/>
    </xf>
    <xf numFmtId="0" fontId="88" fillId="12" borderId="19" xfId="0" applyFont="1" applyFill="1" applyBorder="1" applyAlignment="1">
      <alignment horizontal="center" vertical="center" textRotation="255" wrapText="1"/>
    </xf>
    <xf numFmtId="0" fontId="75" fillId="9" borderId="45" xfId="0" applyFont="1" applyFill="1" applyBorder="1" applyAlignment="1">
      <alignment horizontal="left" vertical="center" indent="1"/>
    </xf>
    <xf numFmtId="0" fontId="75" fillId="9" borderId="29" xfId="0" applyFont="1" applyFill="1" applyBorder="1" applyAlignment="1">
      <alignment horizontal="left" vertical="center" indent="1"/>
    </xf>
    <xf numFmtId="0" fontId="75" fillId="9" borderId="39" xfId="0" applyFont="1" applyFill="1" applyBorder="1" applyAlignment="1">
      <alignment horizontal="left" vertical="center" indent="1"/>
    </xf>
    <xf numFmtId="0" fontId="88" fillId="0" borderId="46" xfId="0" applyFont="1" applyBorder="1" applyAlignment="1">
      <alignment horizontal="left" vertical="center"/>
    </xf>
    <xf numFmtId="0" fontId="88" fillId="0" borderId="47" xfId="0" applyFont="1" applyBorder="1" applyAlignment="1">
      <alignment horizontal="left" vertical="center"/>
    </xf>
    <xf numFmtId="0" fontId="88" fillId="0" borderId="48" xfId="0" applyFont="1" applyBorder="1" applyAlignment="1">
      <alignment horizontal="left" vertical="center"/>
    </xf>
    <xf numFmtId="0" fontId="88" fillId="0" borderId="49" xfId="0" applyFont="1" applyBorder="1" applyAlignment="1">
      <alignment horizontal="left" vertical="center" indent="1"/>
    </xf>
    <xf numFmtId="0" fontId="88" fillId="0" borderId="50" xfId="0" applyFont="1" applyBorder="1" applyAlignment="1">
      <alignment horizontal="left" vertical="center" indent="1"/>
    </xf>
    <xf numFmtId="0" fontId="88" fillId="0" borderId="50" xfId="0" applyFont="1" applyBorder="1" applyAlignment="1">
      <alignment horizontal="left" vertical="center"/>
    </xf>
    <xf numFmtId="0" fontId="88" fillId="0" borderId="51" xfId="0" applyFont="1" applyBorder="1" applyAlignment="1">
      <alignment horizontal="left" vertical="center"/>
    </xf>
    <xf numFmtId="0" fontId="89" fillId="0" borderId="49" xfId="0" applyFont="1" applyBorder="1" applyAlignment="1">
      <alignment horizontal="left" vertical="center" indent="2"/>
    </xf>
    <xf numFmtId="0" fontId="89" fillId="0" borderId="50" xfId="0" applyFont="1" applyBorder="1" applyAlignment="1">
      <alignment horizontal="left" vertical="center" indent="2"/>
    </xf>
    <xf numFmtId="0" fontId="89" fillId="0" borderId="50" xfId="0" applyFont="1" applyBorder="1" applyAlignment="1">
      <alignment horizontal="left" vertical="center" indent="1"/>
    </xf>
    <xf numFmtId="0" fontId="89" fillId="0" borderId="51" xfId="0" applyFont="1" applyBorder="1" applyAlignment="1">
      <alignment horizontal="left" vertical="center" indent="1"/>
    </xf>
    <xf numFmtId="0" fontId="76" fillId="6" borderId="18" xfId="0" applyFont="1" applyFill="1" applyBorder="1" applyAlignment="1">
      <alignment horizontal="center" vertical="center" textRotation="255" wrapText="1"/>
    </xf>
    <xf numFmtId="0" fontId="76" fillId="6" borderId="18" xfId="0" applyFont="1" applyFill="1" applyBorder="1" applyAlignment="1">
      <alignment horizontal="center" vertical="center" textRotation="255"/>
    </xf>
    <xf numFmtId="0" fontId="89" fillId="0" borderId="49" xfId="0" applyFont="1" applyBorder="1" applyAlignment="1">
      <alignment horizontal="left" vertical="center" indent="3"/>
    </xf>
    <xf numFmtId="0" fontId="89" fillId="0" borderId="50" xfId="0" applyFont="1" applyBorder="1" applyAlignment="1">
      <alignment horizontal="left" vertical="center" indent="3"/>
    </xf>
    <xf numFmtId="0" fontId="89" fillId="0" borderId="49" xfId="0" applyFont="1" applyBorder="1" applyAlignment="1">
      <alignment horizontal="left" vertical="center" indent="3" shrinkToFit="1"/>
    </xf>
    <xf numFmtId="0" fontId="89" fillId="0" borderId="50" xfId="0" applyFont="1" applyBorder="1" applyAlignment="1">
      <alignment horizontal="left" vertical="center" indent="3" shrinkToFit="1"/>
    </xf>
    <xf numFmtId="0" fontId="89" fillId="0" borderId="3" xfId="0" applyFont="1" applyBorder="1" applyAlignment="1">
      <alignment horizontal="left" vertical="center" indent="2"/>
    </xf>
    <xf numFmtId="0" fontId="89" fillId="0" borderId="2" xfId="0" applyFont="1" applyBorder="1" applyAlignment="1">
      <alignment horizontal="left" vertical="center" indent="2"/>
    </xf>
    <xf numFmtId="0" fontId="89" fillId="0" borderId="2" xfId="0" applyFont="1" applyBorder="1" applyAlignment="1">
      <alignment horizontal="left" vertical="center" indent="1"/>
    </xf>
    <xf numFmtId="0" fontId="89" fillId="0" borderId="1" xfId="0" applyFont="1" applyBorder="1" applyAlignment="1">
      <alignment horizontal="left" vertical="center" indent="1"/>
    </xf>
    <xf numFmtId="38" fontId="52" fillId="2" borderId="8" xfId="11" applyFont="1" applyFill="1" applyBorder="1" applyAlignment="1">
      <alignment vertical="center" wrapText="1"/>
    </xf>
    <xf numFmtId="38" fontId="52" fillId="2" borderId="6" xfId="11" applyFont="1" applyFill="1" applyBorder="1" applyAlignment="1">
      <alignment vertical="center" wrapText="1"/>
    </xf>
    <xf numFmtId="0" fontId="49" fillId="2" borderId="0" xfId="10" applyFont="1" applyFill="1" applyAlignment="1">
      <alignment horizontal="center"/>
    </xf>
    <xf numFmtId="0" fontId="29" fillId="2" borderId="0" xfId="10" applyFont="1" applyFill="1" applyAlignment="1">
      <alignment horizontal="left" vertical="top" wrapText="1"/>
    </xf>
    <xf numFmtId="0" fontId="27" fillId="2" borderId="18" xfId="10" applyFont="1" applyFill="1" applyBorder="1" applyAlignment="1">
      <alignment horizontal="center"/>
    </xf>
    <xf numFmtId="0" fontId="27" fillId="2" borderId="20" xfId="10" applyFont="1" applyFill="1" applyBorder="1" applyAlignment="1">
      <alignment horizontal="center"/>
    </xf>
    <xf numFmtId="0" fontId="27" fillId="2" borderId="11" xfId="10" applyFont="1" applyFill="1" applyBorder="1" applyAlignment="1">
      <alignment horizontal="center" wrapText="1"/>
    </xf>
    <xf numFmtId="0" fontId="27" fillId="2" borderId="9" xfId="10" applyFont="1" applyFill="1" applyBorder="1" applyAlignment="1">
      <alignment horizontal="center" wrapText="1"/>
    </xf>
    <xf numFmtId="0" fontId="27" fillId="2" borderId="21" xfId="10" applyFont="1" applyFill="1" applyBorder="1" applyAlignment="1">
      <alignment horizontal="center" wrapText="1"/>
    </xf>
    <xf numFmtId="0" fontId="27" fillId="2" borderId="35" xfId="10" applyFont="1" applyFill="1" applyBorder="1" applyAlignment="1">
      <alignment horizontal="center" wrapText="1"/>
    </xf>
    <xf numFmtId="0" fontId="27" fillId="2" borderId="18" xfId="10" applyFont="1" applyFill="1" applyBorder="1" applyAlignment="1">
      <alignment horizontal="center" wrapText="1"/>
    </xf>
    <xf numFmtId="0" fontId="27" fillId="3" borderId="36" xfId="10" applyFont="1" applyFill="1" applyBorder="1" applyAlignment="1">
      <alignment horizontal="left" vertical="center"/>
    </xf>
    <xf numFmtId="0" fontId="27" fillId="3" borderId="22" xfId="10" applyFont="1" applyFill="1" applyBorder="1" applyAlignment="1">
      <alignment horizontal="left" vertical="center"/>
    </xf>
    <xf numFmtId="0" fontId="27" fillId="3" borderId="19" xfId="10" applyFont="1" applyFill="1" applyBorder="1" applyAlignment="1">
      <alignment horizontal="left" vertical="center"/>
    </xf>
    <xf numFmtId="38" fontId="52" fillId="2" borderId="37" xfId="11" applyFont="1" applyFill="1" applyBorder="1" applyAlignment="1">
      <alignment vertical="center" wrapText="1"/>
    </xf>
    <xf numFmtId="38" fontId="52" fillId="2" borderId="38" xfId="11" applyFont="1" applyFill="1" applyBorder="1" applyAlignment="1">
      <alignment vertical="center" wrapText="1"/>
    </xf>
    <xf numFmtId="38" fontId="27" fillId="2" borderId="8" xfId="11" applyFont="1" applyFill="1" applyBorder="1" applyAlignment="1">
      <alignment vertical="center" wrapText="1"/>
    </xf>
    <xf numFmtId="38" fontId="27" fillId="2" borderId="6" xfId="11" applyFont="1" applyFill="1" applyBorder="1" applyAlignment="1">
      <alignment vertical="center" wrapText="1"/>
    </xf>
    <xf numFmtId="38" fontId="27" fillId="2" borderId="18" xfId="11" applyFont="1" applyFill="1" applyBorder="1" applyAlignment="1">
      <alignment vertical="center" wrapText="1"/>
    </xf>
    <xf numFmtId="0" fontId="27" fillId="2" borderId="20" xfId="10" applyFont="1" applyFill="1" applyBorder="1" applyAlignment="1">
      <alignment horizontal="center" wrapText="1"/>
    </xf>
    <xf numFmtId="0" fontId="45" fillId="2" borderId="17" xfId="10" applyFont="1" applyFill="1" applyBorder="1" applyAlignment="1">
      <alignment horizontal="center" wrapText="1"/>
    </xf>
    <xf numFmtId="0" fontId="45" fillId="2" borderId="24" xfId="10" applyFont="1" applyFill="1" applyBorder="1" applyAlignment="1">
      <alignment horizontal="center" wrapText="1"/>
    </xf>
  </cellXfs>
  <cellStyles count="14">
    <cellStyle name="パーセント" xfId="9" builtinId="5"/>
    <cellStyle name="パーセント 2" xfId="3" xr:uid="{FF2693DD-DE1D-4C4D-8AD4-59B05DF34E4A}"/>
    <cellStyle name="ハイパーリンク" xfId="13" builtinId="8"/>
    <cellStyle name="桁区切り" xfId="4" builtinId="6"/>
    <cellStyle name="桁区切り 2" xfId="2" xr:uid="{DCED8B31-1ECC-164A-A3FF-D19F94ECDFA9}"/>
    <cellStyle name="桁区切り 2 2" xfId="6" xr:uid="{F6B53C5F-1813-4750-A75C-74DB6956C8E8}"/>
    <cellStyle name="桁区切り 2 3" xfId="8" xr:uid="{05AB1CC6-6BB9-4554-A1F3-4CF47C70C671}"/>
    <cellStyle name="桁区切り 2 4" xfId="11" xr:uid="{C5406421-5DB7-4BC4-B095-C7620CEFEFF5}"/>
    <cellStyle name="通貨" xfId="12" builtinId="7"/>
    <cellStyle name="標準" xfId="0" builtinId="0"/>
    <cellStyle name="標準 2" xfId="1" xr:uid="{55A72900-1C12-0C49-A02E-940C458BA869}"/>
    <cellStyle name="標準 2 2" xfId="5" xr:uid="{8AE2E12D-7B8A-4B7D-B030-8CC30CEE7A1D}"/>
    <cellStyle name="標準 2 3" xfId="7" xr:uid="{81F5913C-7209-4545-9014-B5C41FC0D28E}"/>
    <cellStyle name="標準 2 4" xfId="10" xr:uid="{897D2FD8-4985-4FD6-82BF-2E220CB73228}"/>
  </cellStyles>
  <dxfs count="72">
    <dxf>
      <fill>
        <patternFill>
          <bgColor theme="5" tint="0.79998168889431442"/>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Medium9"/>
  <colors>
    <mruColors>
      <color rgb="FFCCFFFF"/>
      <color rgb="FFFFFFCC"/>
      <color rgb="FFCCECFF"/>
      <color rgb="FFFFFF99"/>
      <color rgb="FFFF2F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D$22" lockText="1" noThreeD="1"/>
</file>

<file path=xl/drawings/drawing1.xml><?xml version="1.0" encoding="utf-8"?>
<xdr:wsDr xmlns:xdr="http://schemas.openxmlformats.org/drawingml/2006/spreadsheetDrawing" xmlns:a="http://schemas.openxmlformats.org/drawingml/2006/main">
  <xdr:twoCellAnchor>
    <xdr:from>
      <xdr:col>31</xdr:col>
      <xdr:colOff>294288</xdr:colOff>
      <xdr:row>33</xdr:row>
      <xdr:rowOff>278423</xdr:rowOff>
    </xdr:from>
    <xdr:to>
      <xdr:col>57</xdr:col>
      <xdr:colOff>28097</xdr:colOff>
      <xdr:row>34</xdr:row>
      <xdr:rowOff>285750</xdr:rowOff>
    </xdr:to>
    <xdr:sp macro="" textlink="">
      <xdr:nvSpPr>
        <xdr:cNvPr id="2" name="正方形/長方形 1">
          <a:extLst>
            <a:ext uri="{FF2B5EF4-FFF2-40B4-BE49-F238E27FC236}">
              <a16:creationId xmlns:a16="http://schemas.microsoft.com/office/drawing/2014/main" id="{411B6582-8F15-44C8-AD5E-FDD695D2DAF4}"/>
            </a:ext>
          </a:extLst>
        </xdr:cNvPr>
        <xdr:cNvSpPr/>
      </xdr:nvSpPr>
      <xdr:spPr>
        <a:xfrm>
          <a:off x="9117902" y="10296991"/>
          <a:ext cx="5942377" cy="319054"/>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「一般管理費」は、各企業によって異なるため、金額は個別に入力する</a:t>
          </a:r>
          <a:endParaRPr kumimoji="1" lang="en-US" altLang="ja-JP" sz="1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154296</xdr:colOff>
      <xdr:row>2</xdr:row>
      <xdr:rowOff>71977</xdr:rowOff>
    </xdr:from>
    <xdr:to>
      <xdr:col>29</xdr:col>
      <xdr:colOff>158219</xdr:colOff>
      <xdr:row>3</xdr:row>
      <xdr:rowOff>236487</xdr:rowOff>
    </xdr:to>
    <xdr:sp macro="" textlink="">
      <xdr:nvSpPr>
        <xdr:cNvPr id="2" name="テキスト ボックス 1">
          <a:extLst>
            <a:ext uri="{FF2B5EF4-FFF2-40B4-BE49-F238E27FC236}">
              <a16:creationId xmlns:a16="http://schemas.microsoft.com/office/drawing/2014/main" id="{2540EFFE-B4C0-4D44-8F9A-C9439F546D06}"/>
            </a:ext>
          </a:extLst>
        </xdr:cNvPr>
        <xdr:cNvSpPr txBox="1"/>
      </xdr:nvSpPr>
      <xdr:spPr>
        <a:xfrm>
          <a:off x="7723008" y="489612"/>
          <a:ext cx="685326" cy="2597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1</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276268</xdr:colOff>
      <xdr:row>18</xdr:row>
      <xdr:rowOff>0</xdr:rowOff>
    </xdr:from>
    <xdr:to>
      <xdr:col>28</xdr:col>
      <xdr:colOff>155761</xdr:colOff>
      <xdr:row>19</xdr:row>
      <xdr:rowOff>133350</xdr:rowOff>
    </xdr:to>
    <xdr:sp macro="" textlink="">
      <xdr:nvSpPr>
        <xdr:cNvPr id="2" name="正方形/長方形 2">
          <a:extLst>
            <a:ext uri="{FF2B5EF4-FFF2-40B4-BE49-F238E27FC236}">
              <a16:creationId xmlns:a16="http://schemas.microsoft.com/office/drawing/2014/main" id="{03D4F127-DD73-4E64-BB60-04EA76AA02F0}"/>
            </a:ext>
          </a:extLst>
        </xdr:cNvPr>
        <xdr:cNvSpPr/>
      </xdr:nvSpPr>
      <xdr:spPr>
        <a:xfrm>
          <a:off x="11934868" y="3352800"/>
          <a:ext cx="5432568" cy="33337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労務費の歩掛は、日左連各ブロック又は各都道府県連で作成しているものを参考とする</a:t>
          </a:r>
          <a:endParaRPr kumimoji="1" lang="en-US" altLang="ja-JP" sz="1000">
            <a:solidFill>
              <a:sysClr val="windowText" lastClr="000000"/>
            </a:solidFill>
          </a:endParaRPr>
        </a:p>
      </xdr:txBody>
    </xdr:sp>
    <xdr:clientData/>
  </xdr:twoCellAnchor>
  <xdr:twoCellAnchor>
    <xdr:from>
      <xdr:col>13</xdr:col>
      <xdr:colOff>1401907</xdr:colOff>
      <xdr:row>2</xdr:row>
      <xdr:rowOff>186170</xdr:rowOff>
    </xdr:from>
    <xdr:to>
      <xdr:col>13</xdr:col>
      <xdr:colOff>2078182</xdr:colOff>
      <xdr:row>4</xdr:row>
      <xdr:rowOff>43295</xdr:rowOff>
    </xdr:to>
    <xdr:sp macro="" textlink="">
      <xdr:nvSpPr>
        <xdr:cNvPr id="3" name="テキスト ボックス 2">
          <a:extLst>
            <a:ext uri="{FF2B5EF4-FFF2-40B4-BE49-F238E27FC236}">
              <a16:creationId xmlns:a16="http://schemas.microsoft.com/office/drawing/2014/main" id="{597D097E-9012-247F-2CF4-5F6950273404}"/>
            </a:ext>
          </a:extLst>
        </xdr:cNvPr>
        <xdr:cNvSpPr txBox="1"/>
      </xdr:nvSpPr>
      <xdr:spPr>
        <a:xfrm>
          <a:off x="10441998" y="584488"/>
          <a:ext cx="676275" cy="2554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2</a:t>
          </a:r>
          <a:endParaRPr kumimoji="1" lang="ja-JP" altLang="en-US" sz="1100"/>
        </a:p>
      </xdr:txBody>
    </xdr:sp>
    <xdr:clientData/>
  </xdr:twoCellAnchor>
  <xdr:twoCellAnchor>
    <xdr:from>
      <xdr:col>16</xdr:col>
      <xdr:colOff>280147</xdr:colOff>
      <xdr:row>21</xdr:row>
      <xdr:rowOff>89648</xdr:rowOff>
    </xdr:from>
    <xdr:to>
      <xdr:col>28</xdr:col>
      <xdr:colOff>159640</xdr:colOff>
      <xdr:row>23</xdr:row>
      <xdr:rowOff>3380</xdr:rowOff>
    </xdr:to>
    <xdr:sp macro="" textlink="">
      <xdr:nvSpPr>
        <xdr:cNvPr id="4" name="正方形/長方形 2">
          <a:extLst>
            <a:ext uri="{FF2B5EF4-FFF2-40B4-BE49-F238E27FC236}">
              <a16:creationId xmlns:a16="http://schemas.microsoft.com/office/drawing/2014/main" id="{6E30E721-2575-4F09-A382-02C551676770}"/>
            </a:ext>
          </a:extLst>
        </xdr:cNvPr>
        <xdr:cNvSpPr/>
      </xdr:nvSpPr>
      <xdr:spPr>
        <a:xfrm>
          <a:off x="11967882" y="7295030"/>
          <a:ext cx="5460023" cy="317144"/>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材料費は原価を入力する</a:t>
          </a:r>
          <a:endParaRPr kumimoji="1" lang="en-US" altLang="ja-JP" sz="1000">
            <a:solidFill>
              <a:sysClr val="windowText" lastClr="000000"/>
            </a:solidFill>
          </a:endParaRPr>
        </a:p>
      </xdr:txBody>
    </xdr:sp>
    <xdr:clientData/>
  </xdr:twoCellAnchor>
  <xdr:twoCellAnchor>
    <xdr:from>
      <xdr:col>16</xdr:col>
      <xdr:colOff>123265</xdr:colOff>
      <xdr:row>4</xdr:row>
      <xdr:rowOff>100853</xdr:rowOff>
    </xdr:from>
    <xdr:to>
      <xdr:col>28</xdr:col>
      <xdr:colOff>2758</xdr:colOff>
      <xdr:row>6</xdr:row>
      <xdr:rowOff>14586</xdr:rowOff>
    </xdr:to>
    <xdr:sp macro="" textlink="">
      <xdr:nvSpPr>
        <xdr:cNvPr id="5" name="正方形/長方形 2">
          <a:extLst>
            <a:ext uri="{FF2B5EF4-FFF2-40B4-BE49-F238E27FC236}">
              <a16:creationId xmlns:a16="http://schemas.microsoft.com/office/drawing/2014/main" id="{A9231A15-A65F-4000-AD81-C560558FBC10}"/>
            </a:ext>
          </a:extLst>
        </xdr:cNvPr>
        <xdr:cNvSpPr/>
      </xdr:nvSpPr>
      <xdr:spPr>
        <a:xfrm>
          <a:off x="11811000" y="705971"/>
          <a:ext cx="5460023" cy="317144"/>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「項目」は労務費又は材料費のどちらかを必ず選択する。右下の合計は自動計算。</a:t>
          </a:r>
          <a:endParaRPr kumimoji="1" lang="en-US" altLang="ja-JP" sz="1000">
            <a:solidFill>
              <a:sysClr val="windowText" lastClr="000000"/>
            </a:solidFill>
          </a:endParaRPr>
        </a:p>
        <a:p>
          <a:pPr algn="l"/>
          <a:endParaRPr kumimoji="1" lang="en-US" altLang="ja-JP" sz="10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1438275</xdr:colOff>
          <xdr:row>20</xdr:row>
          <xdr:rowOff>190500</xdr:rowOff>
        </xdr:from>
        <xdr:to>
          <xdr:col>4</xdr:col>
          <xdr:colOff>1362075</xdr:colOff>
          <xdr:row>21</xdr:row>
          <xdr:rowOff>219075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500-0000012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元請等が証紙等購入</a:t>
              </a:r>
            </a:p>
          </xdr:txBody>
        </xdr:sp>
        <xdr:clientData/>
      </xdr:twoCellAnchor>
    </mc:Choice>
    <mc:Fallback/>
  </mc:AlternateContent>
  <xdr:twoCellAnchor>
    <xdr:from>
      <xdr:col>10</xdr:col>
      <xdr:colOff>86049</xdr:colOff>
      <xdr:row>2</xdr:row>
      <xdr:rowOff>34636</xdr:rowOff>
    </xdr:from>
    <xdr:to>
      <xdr:col>10</xdr:col>
      <xdr:colOff>766113</xdr:colOff>
      <xdr:row>3</xdr:row>
      <xdr:rowOff>83992</xdr:rowOff>
    </xdr:to>
    <xdr:sp macro="" textlink="">
      <xdr:nvSpPr>
        <xdr:cNvPr id="2" name="テキスト ボックス 1">
          <a:extLst>
            <a:ext uri="{FF2B5EF4-FFF2-40B4-BE49-F238E27FC236}">
              <a16:creationId xmlns:a16="http://schemas.microsoft.com/office/drawing/2014/main" id="{983E6C6F-7021-4A93-85C5-6B6BC6F39939}"/>
            </a:ext>
          </a:extLst>
        </xdr:cNvPr>
        <xdr:cNvSpPr txBox="1"/>
      </xdr:nvSpPr>
      <xdr:spPr>
        <a:xfrm>
          <a:off x="7932268" y="445402"/>
          <a:ext cx="680064" cy="2577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3</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727982</xdr:colOff>
      <xdr:row>1</xdr:row>
      <xdr:rowOff>86590</xdr:rowOff>
    </xdr:from>
    <xdr:to>
      <xdr:col>10</xdr:col>
      <xdr:colOff>73850</xdr:colOff>
      <xdr:row>2</xdr:row>
      <xdr:rowOff>40698</xdr:rowOff>
    </xdr:to>
    <xdr:sp macro="" textlink="">
      <xdr:nvSpPr>
        <xdr:cNvPr id="2" name="テキスト ボックス 1">
          <a:extLst>
            <a:ext uri="{FF2B5EF4-FFF2-40B4-BE49-F238E27FC236}">
              <a16:creationId xmlns:a16="http://schemas.microsoft.com/office/drawing/2014/main" id="{79E1FF2D-D81D-493A-9F13-6890FA9428E8}"/>
            </a:ext>
          </a:extLst>
        </xdr:cNvPr>
        <xdr:cNvSpPr txBox="1"/>
      </xdr:nvSpPr>
      <xdr:spPr>
        <a:xfrm>
          <a:off x="8055428" y="283894"/>
          <a:ext cx="679368" cy="26026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4</a:t>
          </a:r>
          <a:endParaRPr kumimoji="1" lang="ja-JP" altLang="en-US" sz="1100"/>
        </a:p>
      </xdr:txBody>
    </xdr:sp>
    <xdr:clientData/>
  </xdr:twoCellAnchor>
  <xdr:twoCellAnchor>
    <xdr:from>
      <xdr:col>11</xdr:col>
      <xdr:colOff>320387</xdr:colOff>
      <xdr:row>8</xdr:row>
      <xdr:rowOff>155864</xdr:rowOff>
    </xdr:from>
    <xdr:to>
      <xdr:col>19</xdr:col>
      <xdr:colOff>584955</xdr:colOff>
      <xdr:row>10</xdr:row>
      <xdr:rowOff>57372</xdr:rowOff>
    </xdr:to>
    <xdr:sp macro="" textlink="">
      <xdr:nvSpPr>
        <xdr:cNvPr id="3" name="正方形/長方形 2">
          <a:extLst>
            <a:ext uri="{FF2B5EF4-FFF2-40B4-BE49-F238E27FC236}">
              <a16:creationId xmlns:a16="http://schemas.microsoft.com/office/drawing/2014/main" id="{7A4E7E4C-5142-40C7-BBBA-34DA96B7F6C8}"/>
            </a:ext>
          </a:extLst>
        </xdr:cNvPr>
        <xdr:cNvSpPr/>
      </xdr:nvSpPr>
      <xdr:spPr>
        <a:xfrm>
          <a:off x="9213273" y="1939637"/>
          <a:ext cx="5460023" cy="317144"/>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「①経費率計上分」の安全衛生経費の内訳は、</a:t>
          </a:r>
          <a:r>
            <a:rPr kumimoji="1" lang="en-US" altLang="ja-JP" sz="1000">
              <a:solidFill>
                <a:sysClr val="windowText" lastClr="000000"/>
              </a:solidFill>
            </a:rPr>
            <a:t>【</a:t>
          </a:r>
          <a:r>
            <a:rPr kumimoji="1" lang="ja-JP" altLang="en-US" sz="1000">
              <a:solidFill>
                <a:sysClr val="windowText" lastClr="000000"/>
              </a:solidFill>
            </a:rPr>
            <a:t>ｼｰﾄ</a:t>
          </a:r>
          <a:r>
            <a:rPr kumimoji="1" lang="en-US" altLang="ja-JP" sz="1000">
              <a:solidFill>
                <a:sysClr val="windowText" lastClr="000000"/>
              </a:solidFill>
            </a:rPr>
            <a:t>6】</a:t>
          </a:r>
          <a:r>
            <a:rPr kumimoji="1" lang="ja-JP" altLang="en-US" sz="1000">
              <a:solidFill>
                <a:sysClr val="windowText" lastClr="000000"/>
              </a:solidFill>
            </a:rPr>
            <a:t>安全衛生経費算出表を参照。</a:t>
          </a:r>
          <a:endParaRPr kumimoji="1" lang="en-US" altLang="ja-JP" sz="1000">
            <a:solidFill>
              <a:sysClr val="windowText" lastClr="000000"/>
            </a:solidFill>
          </a:endParaRPr>
        </a:p>
      </xdr:txBody>
    </xdr:sp>
    <xdr:clientData/>
  </xdr:twoCellAnchor>
  <xdr:twoCellAnchor>
    <xdr:from>
      <xdr:col>11</xdr:col>
      <xdr:colOff>329912</xdr:colOff>
      <xdr:row>14</xdr:row>
      <xdr:rowOff>32039</xdr:rowOff>
    </xdr:from>
    <xdr:to>
      <xdr:col>19</xdr:col>
      <xdr:colOff>594480</xdr:colOff>
      <xdr:row>17</xdr:row>
      <xdr:rowOff>114300</xdr:rowOff>
    </xdr:to>
    <xdr:sp macro="" textlink="">
      <xdr:nvSpPr>
        <xdr:cNvPr id="4" name="正方形/長方形 3">
          <a:extLst>
            <a:ext uri="{FF2B5EF4-FFF2-40B4-BE49-F238E27FC236}">
              <a16:creationId xmlns:a16="http://schemas.microsoft.com/office/drawing/2014/main" id="{7F0CB4CA-0E60-D60C-3A04-244AEF0E43DA}"/>
            </a:ext>
          </a:extLst>
        </xdr:cNvPr>
        <xdr:cNvSpPr/>
      </xdr:nvSpPr>
      <xdr:spPr>
        <a:xfrm>
          <a:off x="9226262" y="3051464"/>
          <a:ext cx="5446168" cy="729961"/>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「②個別積み上げ計上分」の安全衛生経費は、①以外のものがある場合に個別に計上する。例）</a:t>
          </a:r>
          <a:r>
            <a:rPr kumimoji="1" lang="en-US" altLang="ja-JP" sz="1000">
              <a:solidFill>
                <a:sysClr val="windowText" lastClr="000000"/>
              </a:solidFill>
            </a:rPr>
            <a:t>【</a:t>
          </a:r>
          <a:r>
            <a:rPr kumimoji="1" lang="ja-JP" altLang="en-US" sz="1000">
              <a:solidFill>
                <a:sysClr val="windowText" lastClr="000000"/>
              </a:solidFill>
            </a:rPr>
            <a:t>ｼｰﾄ</a:t>
          </a:r>
          <a:r>
            <a:rPr kumimoji="1" lang="en-US" altLang="ja-JP" sz="1000">
              <a:solidFill>
                <a:sysClr val="windowText" lastClr="000000"/>
              </a:solidFill>
            </a:rPr>
            <a:t>6】</a:t>
          </a:r>
          <a:r>
            <a:rPr kumimoji="1" lang="ja-JP" altLang="en-US" sz="1000">
              <a:solidFill>
                <a:sysClr val="windowText" lastClr="000000"/>
              </a:solidFill>
            </a:rPr>
            <a:t>安全衛生経費算出表に含まれてない個別現場ごとの安全衛生教育費，特別教育費など。</a:t>
          </a:r>
          <a:endParaRPr kumimoji="1" lang="en-US" altLang="ja-JP" sz="10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476251</xdr:colOff>
      <xdr:row>0</xdr:row>
      <xdr:rowOff>52917</xdr:rowOff>
    </xdr:from>
    <xdr:to>
      <xdr:col>9</xdr:col>
      <xdr:colOff>1302205</xdr:colOff>
      <xdr:row>0</xdr:row>
      <xdr:rowOff>393247</xdr:rowOff>
    </xdr:to>
    <xdr:sp macro="" textlink="">
      <xdr:nvSpPr>
        <xdr:cNvPr id="2" name="テキスト ボックス 1">
          <a:extLst>
            <a:ext uri="{FF2B5EF4-FFF2-40B4-BE49-F238E27FC236}">
              <a16:creationId xmlns:a16="http://schemas.microsoft.com/office/drawing/2014/main" id="{901D88F8-85D6-48D4-81F3-FADC4224315E}"/>
            </a:ext>
          </a:extLst>
        </xdr:cNvPr>
        <xdr:cNvSpPr txBox="1"/>
      </xdr:nvSpPr>
      <xdr:spPr>
        <a:xfrm>
          <a:off x="11684001" y="52917"/>
          <a:ext cx="825954" cy="3403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5</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179294</xdr:colOff>
      <xdr:row>0</xdr:row>
      <xdr:rowOff>56029</xdr:rowOff>
    </xdr:from>
    <xdr:to>
      <xdr:col>14</xdr:col>
      <xdr:colOff>228040</xdr:colOff>
      <xdr:row>0</xdr:row>
      <xdr:rowOff>313204</xdr:rowOff>
    </xdr:to>
    <xdr:sp macro="" textlink="">
      <xdr:nvSpPr>
        <xdr:cNvPr id="4" name="テキスト ボックス 3">
          <a:extLst>
            <a:ext uri="{FF2B5EF4-FFF2-40B4-BE49-F238E27FC236}">
              <a16:creationId xmlns:a16="http://schemas.microsoft.com/office/drawing/2014/main" id="{CCD76CE0-0B90-42A3-AC60-21E48D548D04}"/>
            </a:ext>
          </a:extLst>
        </xdr:cNvPr>
        <xdr:cNvSpPr txBox="1"/>
      </xdr:nvSpPr>
      <xdr:spPr>
        <a:xfrm>
          <a:off x="6364941" y="56029"/>
          <a:ext cx="6762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6</a:t>
          </a:r>
          <a:endParaRPr kumimoji="1" lang="ja-JP" altLang="en-US" sz="1100"/>
        </a:p>
      </xdr:txBody>
    </xdr:sp>
    <xdr:clientData/>
  </xdr:twoCellAnchor>
  <xdr:twoCellAnchor>
    <xdr:from>
      <xdr:col>16</xdr:col>
      <xdr:colOff>0</xdr:colOff>
      <xdr:row>8</xdr:row>
      <xdr:rowOff>0</xdr:rowOff>
    </xdr:from>
    <xdr:to>
      <xdr:col>25</xdr:col>
      <xdr:colOff>224117</xdr:colOff>
      <xdr:row>9</xdr:row>
      <xdr:rowOff>145677</xdr:rowOff>
    </xdr:to>
    <xdr:sp macro="" textlink="">
      <xdr:nvSpPr>
        <xdr:cNvPr id="2" name="正方形/長方形 1">
          <a:extLst>
            <a:ext uri="{FF2B5EF4-FFF2-40B4-BE49-F238E27FC236}">
              <a16:creationId xmlns:a16="http://schemas.microsoft.com/office/drawing/2014/main" id="{F2C3B893-8694-43AB-BB4E-922507CF5528}"/>
            </a:ext>
          </a:extLst>
        </xdr:cNvPr>
        <xdr:cNvSpPr/>
      </xdr:nvSpPr>
      <xdr:spPr>
        <a:xfrm>
          <a:off x="7799294" y="1602441"/>
          <a:ext cx="6275294" cy="324971"/>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a:t>
          </a:r>
          <a:r>
            <a:rPr kumimoji="1" lang="ja-JP" altLang="en-US" sz="1000">
              <a:solidFill>
                <a:sysClr val="windowText" lastClr="000000"/>
              </a:solidFill>
            </a:rPr>
            <a:t>ｼｰﾄ</a:t>
          </a:r>
          <a:r>
            <a:rPr kumimoji="1" lang="en-US" altLang="ja-JP" sz="1000">
              <a:solidFill>
                <a:sysClr val="windowText" lastClr="000000"/>
              </a:solidFill>
            </a:rPr>
            <a:t>7】</a:t>
          </a:r>
          <a:r>
            <a:rPr kumimoji="1" lang="ja-JP" altLang="en-US" sz="1000">
              <a:solidFill>
                <a:sysClr val="windowText" lastClr="000000"/>
              </a:solidFill>
            </a:rPr>
            <a:t>確認表は、</a:t>
          </a:r>
          <a:r>
            <a:rPr kumimoji="1" lang="en-US" altLang="ja-JP" sz="1000">
              <a:solidFill>
                <a:sysClr val="windowText" lastClr="000000"/>
              </a:solidFill>
            </a:rPr>
            <a:t>【</a:t>
          </a:r>
          <a:r>
            <a:rPr kumimoji="1" lang="ja-JP" altLang="en-US" sz="1000">
              <a:solidFill>
                <a:sysClr val="windowText" lastClr="000000"/>
              </a:solidFill>
            </a:rPr>
            <a:t>ｼｰﾄ</a:t>
          </a:r>
          <a:r>
            <a:rPr kumimoji="1" lang="en-US" altLang="ja-JP" sz="1000">
              <a:solidFill>
                <a:sysClr val="windowText" lastClr="000000"/>
              </a:solidFill>
            </a:rPr>
            <a:t>6】</a:t>
          </a:r>
          <a:r>
            <a:rPr kumimoji="1" lang="ja-JP" altLang="en-US" sz="1000">
              <a:solidFill>
                <a:sysClr val="windowText" lastClr="000000"/>
              </a:solidFill>
            </a:rPr>
            <a:t>安全衛生経費算出表と重複するため、元請と協議して活用する。</a:t>
          </a:r>
          <a:endParaRPr kumimoji="1" lang="en-US" altLang="ja-JP" sz="10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534761</xdr:colOff>
      <xdr:row>1</xdr:row>
      <xdr:rowOff>63953</xdr:rowOff>
    </xdr:from>
    <xdr:to>
      <xdr:col>9</xdr:col>
      <xdr:colOff>134711</xdr:colOff>
      <xdr:row>2</xdr:row>
      <xdr:rowOff>42182</xdr:rowOff>
    </xdr:to>
    <xdr:sp macro="" textlink="">
      <xdr:nvSpPr>
        <xdr:cNvPr id="2" name="テキスト ボックス 1">
          <a:extLst>
            <a:ext uri="{FF2B5EF4-FFF2-40B4-BE49-F238E27FC236}">
              <a16:creationId xmlns:a16="http://schemas.microsoft.com/office/drawing/2014/main" id="{74084FED-9CBE-4F2C-9420-AF407DFC8349}"/>
            </a:ext>
          </a:extLst>
        </xdr:cNvPr>
        <xdr:cNvSpPr txBox="1"/>
      </xdr:nvSpPr>
      <xdr:spPr>
        <a:xfrm>
          <a:off x="8052707" y="261257"/>
          <a:ext cx="67491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a:t>
          </a:r>
          <a:r>
            <a:rPr kumimoji="1" lang="en-US" altLang="ja-JP" sz="1100"/>
            <a:t>7</a:t>
          </a:r>
          <a:endParaRPr kumimoji="1" lang="ja-JP" altLang="en-US" sz="1100"/>
        </a:p>
      </xdr:txBody>
    </xdr:sp>
    <xdr:clientData/>
  </xdr:twoCellAnchor>
  <xdr:twoCellAnchor>
    <xdr:from>
      <xdr:col>11</xdr:col>
      <xdr:colOff>638175</xdr:colOff>
      <xdr:row>11</xdr:row>
      <xdr:rowOff>76200</xdr:rowOff>
    </xdr:from>
    <xdr:to>
      <xdr:col>19</xdr:col>
      <xdr:colOff>483643</xdr:colOff>
      <xdr:row>12</xdr:row>
      <xdr:rowOff>168208</xdr:rowOff>
    </xdr:to>
    <xdr:sp macro="" textlink="">
      <xdr:nvSpPr>
        <xdr:cNvPr id="3" name="正方形/長方形 2">
          <a:extLst>
            <a:ext uri="{FF2B5EF4-FFF2-40B4-BE49-F238E27FC236}">
              <a16:creationId xmlns:a16="http://schemas.microsoft.com/office/drawing/2014/main" id="{B8C74688-635C-4C20-9B7A-E1265AD3518A}"/>
            </a:ext>
          </a:extLst>
        </xdr:cNvPr>
        <xdr:cNvSpPr/>
      </xdr:nvSpPr>
      <xdr:spPr>
        <a:xfrm>
          <a:off x="9744075" y="2219325"/>
          <a:ext cx="5446168" cy="320608"/>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「労務費に対する割合」は、公共設計労務単価の目安として考える</a:t>
          </a:r>
          <a:endParaRPr kumimoji="1" lang="en-US" altLang="ja-JP" sz="10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roumuhi.mlit.go.jp/labor-cost-standard/about/g-m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0FA8-53D6-4EE0-B2E7-A1BDF47754E3}">
  <sheetPr>
    <tabColor rgb="FFFF0000"/>
    <pageSetUpPr fitToPage="1"/>
  </sheetPr>
  <dimension ref="C2:AK50"/>
  <sheetViews>
    <sheetView topLeftCell="A19" zoomScale="85" zoomScaleNormal="85" zoomScaleSheetLayoutView="55" workbookViewId="0">
      <selection activeCell="M49" sqref="M49"/>
    </sheetView>
  </sheetViews>
  <sheetFormatPr defaultColWidth="3" defaultRowHeight="15" x14ac:dyDescent="0.7"/>
  <cols>
    <col min="1" max="1" width="3" style="1"/>
    <col min="2" max="2" width="4" style="1" customWidth="1"/>
    <col min="3" max="6" width="3" style="1"/>
    <col min="7" max="7" width="12.625" style="1" customWidth="1"/>
    <col min="8" max="8" width="3" style="1"/>
    <col min="9" max="9" width="2.625" style="1" customWidth="1"/>
    <col min="10" max="10" width="3" style="1" customWidth="1"/>
    <col min="11" max="12" width="3" style="1"/>
    <col min="13" max="13" width="12" style="1" customWidth="1"/>
    <col min="14" max="31" width="3" style="1"/>
    <col min="32" max="32" width="7" style="1" bestFit="1" customWidth="1"/>
    <col min="33" max="33" width="3" style="1"/>
    <col min="34" max="34" width="3.5" style="1" bestFit="1" customWidth="1"/>
    <col min="35" max="16384" width="3" style="1"/>
  </cols>
  <sheetData>
    <row r="2" spans="3:37" ht="10.5" customHeight="1" thickBot="1" x14ac:dyDescent="0.75">
      <c r="C2" s="4"/>
      <c r="D2" s="4"/>
      <c r="E2" s="4"/>
      <c r="F2" s="4"/>
      <c r="G2" s="4"/>
      <c r="H2" s="4"/>
      <c r="I2" s="4"/>
      <c r="J2" s="4"/>
      <c r="K2" s="4"/>
      <c r="L2" s="4"/>
      <c r="M2" s="4"/>
      <c r="N2" s="4"/>
      <c r="O2" s="4"/>
      <c r="P2" s="4"/>
      <c r="Q2" s="4"/>
      <c r="R2" s="4"/>
      <c r="S2" s="4"/>
      <c r="T2" s="4"/>
      <c r="U2" s="4"/>
      <c r="V2" s="4"/>
      <c r="W2" s="4"/>
      <c r="X2" s="4"/>
      <c r="Y2" s="4"/>
      <c r="Z2" s="4"/>
      <c r="AA2" s="4"/>
      <c r="AB2" s="4"/>
      <c r="AC2" s="4"/>
      <c r="AD2" s="4"/>
    </row>
    <row r="3" spans="3:37" ht="20.25" customHeight="1" x14ac:dyDescent="0.7">
      <c r="C3" s="68"/>
      <c r="D3" s="67"/>
      <c r="E3" s="67"/>
      <c r="F3" s="67"/>
      <c r="G3" s="67"/>
      <c r="H3" s="67"/>
      <c r="I3" s="67"/>
      <c r="J3" s="67"/>
      <c r="K3" s="67"/>
      <c r="L3" s="67"/>
      <c r="M3" s="67"/>
      <c r="N3" s="67"/>
      <c r="O3" s="67"/>
      <c r="P3" s="67"/>
      <c r="Q3" s="67"/>
      <c r="R3" s="67"/>
      <c r="T3" s="78"/>
      <c r="U3" s="78"/>
      <c r="V3" s="78"/>
      <c r="W3" s="77" t="s">
        <v>0</v>
      </c>
      <c r="X3" s="25"/>
      <c r="Y3" s="25"/>
      <c r="Z3" s="644"/>
      <c r="AA3" s="644"/>
      <c r="AB3" s="644"/>
      <c r="AC3" s="644"/>
      <c r="AD3" s="64"/>
    </row>
    <row r="4" spans="3:37" ht="20.25" customHeight="1" x14ac:dyDescent="0.7">
      <c r="C4" s="76"/>
      <c r="D4" s="645"/>
      <c r="E4" s="645"/>
      <c r="F4" s="75"/>
      <c r="G4" s="29"/>
      <c r="H4" s="29"/>
      <c r="I4" s="75"/>
      <c r="J4" s="75"/>
      <c r="K4" s="75"/>
      <c r="L4" s="75"/>
      <c r="M4" s="75"/>
      <c r="N4" s="75"/>
      <c r="O4" s="75"/>
      <c r="P4" s="75"/>
      <c r="Q4" s="75"/>
      <c r="R4" s="75"/>
      <c r="S4" s="74"/>
      <c r="T4" s="74"/>
      <c r="U4" s="74"/>
      <c r="V4" s="74"/>
      <c r="W4" s="74"/>
      <c r="X4" s="74"/>
      <c r="Y4" s="74"/>
      <c r="Z4" s="74"/>
      <c r="AA4" s="74"/>
      <c r="AB4" s="74"/>
      <c r="AC4" s="74"/>
      <c r="AD4" s="73"/>
    </row>
    <row r="5" spans="3:37" ht="20.25" customHeight="1" x14ac:dyDescent="0.7">
      <c r="C5" s="72" t="s">
        <v>1</v>
      </c>
      <c r="D5" s="71"/>
      <c r="E5" s="71"/>
      <c r="F5" s="71"/>
      <c r="G5" s="71"/>
      <c r="H5" s="71"/>
      <c r="I5" s="71"/>
      <c r="J5" s="71"/>
      <c r="K5" s="71"/>
      <c r="L5" s="71"/>
      <c r="M5" s="71"/>
      <c r="N5" s="71"/>
      <c r="O5" s="71"/>
      <c r="P5" s="71"/>
      <c r="Q5" s="71"/>
      <c r="R5" s="71"/>
      <c r="S5" s="70"/>
      <c r="T5" s="70"/>
      <c r="U5" s="70"/>
      <c r="V5" s="70"/>
      <c r="W5" s="70"/>
      <c r="X5" s="70"/>
      <c r="Y5" s="70"/>
      <c r="Z5" s="70"/>
      <c r="AA5" s="70"/>
      <c r="AB5" s="70"/>
      <c r="AC5" s="70"/>
      <c r="AD5" s="69"/>
    </row>
    <row r="6" spans="3:37" ht="20.25" customHeight="1" x14ac:dyDescent="0.7">
      <c r="C6" s="68"/>
      <c r="D6" s="67"/>
      <c r="E6" s="67"/>
      <c r="F6" s="67"/>
      <c r="G6" s="67"/>
      <c r="H6" s="67"/>
      <c r="I6" s="67"/>
      <c r="J6" s="67"/>
      <c r="K6" s="67"/>
      <c r="L6" s="67"/>
      <c r="M6" s="67"/>
      <c r="N6" s="67"/>
      <c r="O6" s="67"/>
      <c r="P6" s="67"/>
      <c r="Q6" s="67"/>
      <c r="R6" s="67"/>
      <c r="U6" s="66"/>
      <c r="W6" s="66" t="s">
        <v>2</v>
      </c>
      <c r="X6" s="65"/>
      <c r="Y6" s="65" t="s">
        <v>3</v>
      </c>
      <c r="Z6" s="65"/>
      <c r="AA6" s="65" t="s">
        <v>4</v>
      </c>
      <c r="AB6" s="65"/>
      <c r="AC6" s="65" t="s">
        <v>5</v>
      </c>
      <c r="AD6" s="64"/>
    </row>
    <row r="7" spans="3:37" ht="20.25" customHeight="1" x14ac:dyDescent="0.55000000000000004">
      <c r="C7" s="57"/>
      <c r="D7" s="646"/>
      <c r="E7" s="646"/>
      <c r="F7" s="646"/>
      <c r="G7" s="646"/>
      <c r="H7" s="646"/>
      <c r="I7" s="646"/>
      <c r="J7" s="646"/>
      <c r="K7" s="63" t="s">
        <v>6</v>
      </c>
      <c r="L7" s="63"/>
      <c r="M7" s="62"/>
      <c r="N7" s="62"/>
      <c r="O7" s="62"/>
      <c r="P7" s="62"/>
      <c r="R7" s="59"/>
      <c r="T7" s="56"/>
      <c r="U7" s="56"/>
      <c r="V7" s="56"/>
      <c r="W7" s="56"/>
      <c r="X7" s="56"/>
      <c r="Y7" s="56"/>
      <c r="Z7" s="56"/>
      <c r="AA7" s="56"/>
      <c r="AB7" s="56"/>
      <c r="AD7" s="61"/>
    </row>
    <row r="8" spans="3:37" ht="20.25" customHeight="1" x14ac:dyDescent="0.55000000000000004">
      <c r="C8" s="57"/>
      <c r="D8" s="60"/>
      <c r="E8" s="60"/>
      <c r="F8" s="60"/>
      <c r="G8" s="60"/>
      <c r="H8" s="60"/>
      <c r="I8" s="60"/>
      <c r="J8" s="59"/>
      <c r="K8" s="59"/>
      <c r="L8" s="59"/>
      <c r="M8" s="59"/>
      <c r="N8" s="59"/>
      <c r="O8" s="59"/>
      <c r="P8" s="59"/>
      <c r="Q8" s="58"/>
      <c r="R8" s="58"/>
      <c r="T8" s="56"/>
      <c r="U8" s="56"/>
      <c r="V8" s="56"/>
      <c r="W8" s="56"/>
      <c r="X8" s="56"/>
      <c r="Y8" s="56"/>
      <c r="Z8" s="56"/>
      <c r="AA8" s="56"/>
      <c r="AB8" s="56"/>
      <c r="AD8" s="61"/>
    </row>
    <row r="9" spans="3:37" ht="20.25" customHeight="1" x14ac:dyDescent="0.45">
      <c r="C9" s="57"/>
      <c r="D9" s="640" t="s">
        <v>96</v>
      </c>
      <c r="E9" s="640"/>
      <c r="F9" s="640"/>
      <c r="G9" s="647"/>
      <c r="H9" s="647"/>
      <c r="I9" s="647"/>
      <c r="J9" s="647"/>
      <c r="K9" s="647"/>
      <c r="L9" s="176"/>
      <c r="M9" s="176" t="s">
        <v>97</v>
      </c>
      <c r="N9" s="177"/>
      <c r="O9" s="177"/>
      <c r="P9" s="177"/>
      <c r="Q9" s="177"/>
      <c r="R9" s="177"/>
      <c r="S9" s="177"/>
      <c r="T9" s="177"/>
      <c r="U9" s="177"/>
      <c r="V9" s="177"/>
      <c r="W9" s="177"/>
      <c r="X9" s="177"/>
      <c r="Y9" s="177"/>
      <c r="Z9" s="177"/>
      <c r="AA9" s="177"/>
      <c r="AB9" s="177"/>
      <c r="AC9" s="176"/>
      <c r="AD9" s="61"/>
    </row>
    <row r="10" spans="3:37" ht="5.25" customHeight="1" x14ac:dyDescent="0.45">
      <c r="C10" s="57"/>
      <c r="D10" s="178"/>
      <c r="E10" s="178"/>
      <c r="F10" s="178"/>
      <c r="G10" s="179"/>
      <c r="H10" s="179"/>
      <c r="I10" s="179"/>
      <c r="J10" s="179"/>
      <c r="K10" s="179"/>
      <c r="L10" s="176"/>
      <c r="M10" s="176"/>
      <c r="N10" s="176"/>
      <c r="O10" s="176"/>
      <c r="P10" s="176"/>
      <c r="Q10" s="176"/>
      <c r="R10" s="176"/>
      <c r="S10" s="176"/>
      <c r="T10" s="176"/>
      <c r="U10" s="176"/>
      <c r="V10" s="176"/>
      <c r="W10" s="176"/>
      <c r="X10" s="176"/>
      <c r="Y10" s="176"/>
      <c r="Z10" s="176"/>
      <c r="AA10" s="176"/>
      <c r="AB10" s="176"/>
      <c r="AC10" s="176"/>
      <c r="AD10" s="61"/>
    </row>
    <row r="11" spans="3:37" ht="20.25" customHeight="1" x14ac:dyDescent="0.45">
      <c r="C11" s="57"/>
      <c r="D11" s="640" t="s">
        <v>98</v>
      </c>
      <c r="E11" s="640"/>
      <c r="F11" s="640"/>
      <c r="G11" s="177"/>
      <c r="H11" s="177"/>
      <c r="I11" s="177"/>
      <c r="J11" s="177"/>
      <c r="K11" s="177"/>
      <c r="L11" s="177"/>
      <c r="M11" s="180" t="s">
        <v>99</v>
      </c>
      <c r="N11" s="177"/>
      <c r="O11" s="177"/>
      <c r="P11" s="177" t="s">
        <v>100</v>
      </c>
      <c r="Q11" s="177"/>
      <c r="R11" s="177" t="s">
        <v>100</v>
      </c>
      <c r="S11" s="177"/>
      <c r="T11" s="176"/>
      <c r="U11" s="176"/>
      <c r="V11" s="180" t="s">
        <v>101</v>
      </c>
      <c r="W11" s="177"/>
      <c r="X11" s="177"/>
      <c r="Y11" s="177" t="s">
        <v>100</v>
      </c>
      <c r="Z11" s="177"/>
      <c r="AA11" s="177" t="s">
        <v>100</v>
      </c>
      <c r="AB11" s="177"/>
      <c r="AC11" s="176"/>
      <c r="AD11" s="61"/>
    </row>
    <row r="12" spans="3:37" ht="8.1" customHeight="1" x14ac:dyDescent="0.7">
      <c r="C12" s="49"/>
      <c r="D12" s="55"/>
      <c r="E12" s="55"/>
      <c r="F12" s="55"/>
      <c r="G12" s="55"/>
      <c r="H12" s="55"/>
      <c r="I12" s="55"/>
      <c r="J12" s="55"/>
      <c r="K12" s="55"/>
      <c r="L12" s="55"/>
      <c r="M12" s="55"/>
      <c r="N12" s="55"/>
      <c r="O12" s="55"/>
      <c r="P12" s="55"/>
      <c r="Q12" s="55"/>
      <c r="R12" s="55"/>
      <c r="S12" s="54"/>
      <c r="T12" s="53"/>
      <c r="U12" s="53"/>
      <c r="V12" s="53"/>
      <c r="W12" s="53"/>
      <c r="X12" s="53"/>
      <c r="Y12" s="53"/>
      <c r="Z12" s="53"/>
      <c r="AA12" s="53"/>
      <c r="AB12" s="53"/>
      <c r="AC12" s="53"/>
      <c r="AD12" s="7"/>
    </row>
    <row r="13" spans="3:37" ht="20.25" customHeight="1" x14ac:dyDescent="0.7">
      <c r="C13" s="98"/>
      <c r="D13" s="11" t="s">
        <v>8</v>
      </c>
      <c r="E13" s="10"/>
      <c r="F13" s="10"/>
      <c r="G13" s="9"/>
      <c r="H13" s="641"/>
      <c r="I13" s="642"/>
      <c r="J13" s="642"/>
      <c r="K13" s="642"/>
      <c r="L13" s="642"/>
      <c r="M13" s="642"/>
      <c r="N13" s="642"/>
      <c r="O13" s="642"/>
      <c r="P13" s="642"/>
      <c r="Q13" s="642"/>
      <c r="R13" s="642"/>
      <c r="S13" s="642"/>
      <c r="T13" s="642"/>
      <c r="U13" s="642"/>
      <c r="V13" s="642"/>
      <c r="W13" s="642"/>
      <c r="X13" s="642"/>
      <c r="Y13" s="642"/>
      <c r="Z13" s="642"/>
      <c r="AA13" s="642"/>
      <c r="AB13" s="642"/>
      <c r="AC13" s="643"/>
      <c r="AD13" s="7"/>
      <c r="AK13" s="29"/>
    </row>
    <row r="14" spans="3:37" ht="20.25" customHeight="1" x14ac:dyDescent="0.7">
      <c r="C14" s="98"/>
      <c r="D14" s="11" t="s">
        <v>9</v>
      </c>
      <c r="E14" s="10"/>
      <c r="F14" s="10"/>
      <c r="G14" s="9"/>
      <c r="H14" s="641"/>
      <c r="I14" s="642"/>
      <c r="J14" s="642"/>
      <c r="K14" s="642"/>
      <c r="L14" s="642"/>
      <c r="M14" s="642"/>
      <c r="N14" s="642"/>
      <c r="O14" s="642"/>
      <c r="P14" s="642"/>
      <c r="Q14" s="642"/>
      <c r="R14" s="642"/>
      <c r="S14" s="642"/>
      <c r="T14" s="642"/>
      <c r="U14" s="642"/>
      <c r="V14" s="642"/>
      <c r="W14" s="642"/>
      <c r="X14" s="642"/>
      <c r="Y14" s="642"/>
      <c r="Z14" s="642"/>
      <c r="AA14" s="642"/>
      <c r="AB14" s="642"/>
      <c r="AC14" s="643"/>
      <c r="AD14" s="7"/>
    </row>
    <row r="15" spans="3:37" ht="20.25" customHeight="1" x14ac:dyDescent="0.7">
      <c r="C15" s="98"/>
      <c r="D15" s="11" t="s">
        <v>10</v>
      </c>
      <c r="E15" s="10"/>
      <c r="F15" s="10"/>
      <c r="G15" s="20"/>
      <c r="H15" s="26"/>
      <c r="I15" s="25"/>
      <c r="J15" s="26"/>
      <c r="K15" s="26"/>
      <c r="L15" s="26"/>
      <c r="M15" s="25"/>
      <c r="N15" s="28" t="s">
        <v>2</v>
      </c>
      <c r="O15" s="661"/>
      <c r="P15" s="661"/>
      <c r="Q15" s="27" t="s">
        <v>3</v>
      </c>
      <c r="R15" s="661"/>
      <c r="S15" s="661"/>
      <c r="T15" s="27" t="s">
        <v>11</v>
      </c>
      <c r="U15" s="661"/>
      <c r="V15" s="661"/>
      <c r="W15" s="27" t="s">
        <v>5</v>
      </c>
      <c r="X15" s="26" t="s">
        <v>12</v>
      </c>
      <c r="Y15" s="25"/>
      <c r="Z15" s="25"/>
      <c r="AA15" s="25"/>
      <c r="AB15" s="25"/>
      <c r="AC15" s="24"/>
      <c r="AD15" s="7"/>
    </row>
    <row r="16" spans="3:37" ht="20.25" customHeight="1" x14ac:dyDescent="0.7">
      <c r="C16" s="98"/>
      <c r="D16" s="11" t="s">
        <v>13</v>
      </c>
      <c r="E16" s="10"/>
      <c r="F16" s="10"/>
      <c r="G16" s="9"/>
      <c r="H16" s="662"/>
      <c r="I16" s="662"/>
      <c r="J16" s="662"/>
      <c r="K16" s="662"/>
      <c r="L16" s="662"/>
      <c r="M16" s="662"/>
      <c r="N16" s="662"/>
      <c r="O16" s="662"/>
      <c r="P16" s="662"/>
      <c r="Q16" s="662"/>
      <c r="R16" s="662"/>
      <c r="S16" s="662"/>
      <c r="T16" s="662"/>
      <c r="U16" s="662"/>
      <c r="V16" s="662"/>
      <c r="W16" s="662"/>
      <c r="X16" s="662"/>
      <c r="Y16" s="662"/>
      <c r="Z16" s="662"/>
      <c r="AA16" s="662"/>
      <c r="AB16" s="662"/>
      <c r="AC16" s="663"/>
      <c r="AD16" s="7"/>
    </row>
    <row r="17" spans="3:34" ht="20.25" customHeight="1" x14ac:dyDescent="0.7">
      <c r="C17" s="98"/>
      <c r="D17" s="11" t="s">
        <v>14</v>
      </c>
      <c r="E17" s="10"/>
      <c r="F17" s="10"/>
      <c r="G17" s="19" t="s">
        <v>15</v>
      </c>
      <c r="H17" s="23"/>
      <c r="I17" s="10"/>
      <c r="J17" s="21"/>
      <c r="K17" s="21"/>
      <c r="L17" s="21"/>
      <c r="M17" s="21"/>
      <c r="N17" s="22" t="s">
        <v>2</v>
      </c>
      <c r="O17" s="661"/>
      <c r="P17" s="661"/>
      <c r="Q17" s="15" t="s">
        <v>3</v>
      </c>
      <c r="R17" s="661"/>
      <c r="S17" s="661"/>
      <c r="T17" s="15" t="s">
        <v>11</v>
      </c>
      <c r="U17" s="661"/>
      <c r="V17" s="661"/>
      <c r="W17" s="15" t="s">
        <v>5</v>
      </c>
      <c r="X17" s="21"/>
      <c r="Y17" s="21"/>
      <c r="Z17" s="21"/>
      <c r="AA17" s="21"/>
      <c r="AB17" s="21"/>
      <c r="AC17" s="20"/>
      <c r="AD17" s="7"/>
    </row>
    <row r="18" spans="3:34" ht="20.25" customHeight="1" x14ac:dyDescent="0.7">
      <c r="C18" s="98"/>
      <c r="D18" s="11"/>
      <c r="E18" s="10"/>
      <c r="F18" s="10"/>
      <c r="G18" s="19" t="s">
        <v>16</v>
      </c>
      <c r="H18" s="18"/>
      <c r="I18" s="17"/>
      <c r="J18" s="13"/>
      <c r="K18" s="13"/>
      <c r="L18" s="13"/>
      <c r="M18" s="13"/>
      <c r="N18" s="16" t="s">
        <v>2</v>
      </c>
      <c r="O18" s="661"/>
      <c r="P18" s="661"/>
      <c r="Q18" s="14" t="s">
        <v>3</v>
      </c>
      <c r="R18" s="661"/>
      <c r="S18" s="661"/>
      <c r="T18" s="14" t="s">
        <v>11</v>
      </c>
      <c r="U18" s="661"/>
      <c r="V18" s="661"/>
      <c r="W18" s="14" t="s">
        <v>5</v>
      </c>
      <c r="X18" s="13"/>
      <c r="Y18" s="13"/>
      <c r="Z18" s="13"/>
      <c r="AA18" s="13"/>
      <c r="AB18" s="13"/>
      <c r="AC18" s="12"/>
      <c r="AD18" s="7"/>
    </row>
    <row r="19" spans="3:34" ht="20.25" customHeight="1" x14ac:dyDescent="0.7">
      <c r="C19" s="98"/>
      <c r="D19" s="11" t="s">
        <v>17</v>
      </c>
      <c r="E19" s="10"/>
      <c r="F19" s="10"/>
      <c r="G19" s="9"/>
      <c r="H19" s="641"/>
      <c r="I19" s="642"/>
      <c r="J19" s="642"/>
      <c r="K19" s="642"/>
      <c r="L19" s="642"/>
      <c r="M19" s="642"/>
      <c r="N19" s="642"/>
      <c r="O19" s="642"/>
      <c r="P19" s="642"/>
      <c r="Q19" s="642"/>
      <c r="R19" s="642"/>
      <c r="S19" s="642"/>
      <c r="T19" s="642"/>
      <c r="U19" s="642"/>
      <c r="V19" s="642"/>
      <c r="W19" s="642"/>
      <c r="X19" s="642"/>
      <c r="Y19" s="642"/>
      <c r="Z19" s="642"/>
      <c r="AA19" s="642"/>
      <c r="AB19" s="642"/>
      <c r="AC19" s="643"/>
      <c r="AD19" s="7"/>
    </row>
    <row r="20" spans="3:34" ht="20.25" customHeight="1" x14ac:dyDescent="0.7">
      <c r="C20" s="98"/>
      <c r="D20" s="11" t="s">
        <v>85</v>
      </c>
      <c r="E20" s="10"/>
      <c r="F20" s="10"/>
      <c r="G20" s="9"/>
      <c r="H20" s="641"/>
      <c r="I20" s="642"/>
      <c r="J20" s="642"/>
      <c r="K20" s="642"/>
      <c r="L20" s="642"/>
      <c r="M20" s="642"/>
      <c r="N20" s="642"/>
      <c r="O20" s="642"/>
      <c r="P20" s="642"/>
      <c r="Q20" s="642"/>
      <c r="R20" s="642"/>
      <c r="S20" s="642"/>
      <c r="T20" s="642"/>
      <c r="U20" s="642"/>
      <c r="V20" s="642"/>
      <c r="W20" s="642"/>
      <c r="X20" s="642"/>
      <c r="Y20" s="642"/>
      <c r="Z20" s="642"/>
      <c r="AA20" s="642"/>
      <c r="AB20" s="642"/>
      <c r="AC20" s="643"/>
      <c r="AD20" s="7"/>
    </row>
    <row r="21" spans="3:34" ht="8.1" customHeight="1" x14ac:dyDescent="0.7">
      <c r="C21" s="49"/>
      <c r="D21" s="55"/>
      <c r="E21" s="55"/>
      <c r="F21" s="55"/>
      <c r="G21" s="55"/>
      <c r="H21" s="55"/>
      <c r="I21" s="55"/>
      <c r="J21" s="55"/>
      <c r="K21" s="55"/>
      <c r="L21" s="55"/>
      <c r="M21" s="55"/>
      <c r="N21" s="55"/>
      <c r="O21" s="55"/>
      <c r="P21" s="55"/>
      <c r="Q21" s="55"/>
      <c r="R21" s="55"/>
      <c r="S21" s="54"/>
      <c r="T21" s="53"/>
      <c r="U21" s="53"/>
      <c r="V21" s="53"/>
      <c r="W21" s="53"/>
      <c r="X21" s="53"/>
      <c r="Y21" s="53"/>
      <c r="Z21" s="53"/>
      <c r="AA21" s="53"/>
      <c r="AB21" s="53"/>
      <c r="AC21" s="53"/>
      <c r="AD21" s="7"/>
    </row>
    <row r="22" spans="3:34" ht="20.25" customHeight="1" x14ac:dyDescent="0.7">
      <c r="C22" s="49"/>
      <c r="D22" s="94" t="s">
        <v>93</v>
      </c>
      <c r="E22" s="48"/>
      <c r="F22" s="47"/>
      <c r="G22" s="48"/>
      <c r="H22" s="48"/>
      <c r="I22" s="47"/>
      <c r="J22" s="650" t="e">
        <f>SUM(N28:AA33)</f>
        <v>#REF!</v>
      </c>
      <c r="K22" s="650"/>
      <c r="L22" s="650"/>
      <c r="M22" s="650"/>
      <c r="N22" s="650"/>
      <c r="O22" s="650"/>
      <c r="P22" s="650"/>
      <c r="Q22" s="46" t="s">
        <v>18</v>
      </c>
      <c r="S22" s="11"/>
      <c r="T22" s="52"/>
      <c r="U22" s="51" t="s">
        <v>19</v>
      </c>
      <c r="V22" s="19"/>
      <c r="W22" s="651" t="e">
        <f>IF($J$22="","",$J$22*$AA$23)</f>
        <v>#REF!</v>
      </c>
      <c r="X22" s="651"/>
      <c r="Y22" s="651"/>
      <c r="Z22" s="651"/>
      <c r="AA22" s="651"/>
      <c r="AB22" s="651"/>
      <c r="AC22" s="50" t="s">
        <v>7</v>
      </c>
      <c r="AD22" s="42"/>
    </row>
    <row r="23" spans="3:34" ht="20.25" customHeight="1" x14ac:dyDescent="0.7">
      <c r="C23" s="49"/>
      <c r="D23" s="94" t="s">
        <v>94</v>
      </c>
      <c r="E23" s="48"/>
      <c r="F23" s="47"/>
      <c r="G23" s="48"/>
      <c r="H23" s="48"/>
      <c r="I23" s="47"/>
      <c r="J23" s="650" t="e">
        <f>IF($J$22="","",$J$22+$W$22)</f>
        <v>#REF!</v>
      </c>
      <c r="K23" s="650"/>
      <c r="L23" s="650"/>
      <c r="M23" s="650"/>
      <c r="N23" s="650"/>
      <c r="O23" s="650"/>
      <c r="P23" s="650"/>
      <c r="Q23" s="46" t="s">
        <v>18</v>
      </c>
      <c r="S23" s="33"/>
      <c r="T23" s="45"/>
      <c r="U23" s="32" t="s">
        <v>20</v>
      </c>
      <c r="V23" s="25"/>
      <c r="W23" s="25"/>
      <c r="X23" s="25"/>
      <c r="Y23" s="45"/>
      <c r="Z23" s="44"/>
      <c r="AA23" s="652">
        <v>0.1</v>
      </c>
      <c r="AB23" s="652"/>
      <c r="AC23" s="43"/>
      <c r="AD23" s="42"/>
    </row>
    <row r="24" spans="3:34" ht="8.1" customHeight="1" x14ac:dyDescent="0.7">
      <c r="C24" s="49"/>
      <c r="D24" s="103"/>
      <c r="E24" s="104"/>
      <c r="F24" s="105"/>
      <c r="G24" s="104"/>
      <c r="H24" s="104"/>
      <c r="I24" s="105"/>
      <c r="J24" s="106"/>
      <c r="K24" s="106"/>
      <c r="L24" s="106"/>
      <c r="M24" s="106"/>
      <c r="N24" s="106"/>
      <c r="O24" s="106"/>
      <c r="P24" s="106"/>
      <c r="Q24" s="107"/>
      <c r="S24" s="35"/>
      <c r="T24" s="108"/>
      <c r="U24" s="66"/>
      <c r="V24" s="35"/>
      <c r="W24" s="35"/>
      <c r="X24" s="35"/>
      <c r="Y24" s="108"/>
      <c r="Z24" s="65"/>
      <c r="AA24" s="109"/>
      <c r="AB24" s="109"/>
      <c r="AC24" s="110"/>
      <c r="AD24" s="42"/>
    </row>
    <row r="25" spans="3:34" ht="20.25" customHeight="1" x14ac:dyDescent="0.7">
      <c r="C25" s="8"/>
      <c r="D25" s="164" t="s">
        <v>21</v>
      </c>
      <c r="E25" s="164"/>
      <c r="F25" s="164"/>
      <c r="G25" s="164"/>
      <c r="H25" s="164"/>
      <c r="I25" s="164"/>
      <c r="J25" s="164"/>
      <c r="K25" s="164"/>
      <c r="L25" s="164"/>
      <c r="M25" s="171" t="s">
        <v>22</v>
      </c>
      <c r="N25" s="35"/>
      <c r="O25" s="35"/>
      <c r="P25" s="35"/>
      <c r="Q25" s="35"/>
      <c r="R25" s="35"/>
      <c r="S25" s="35"/>
      <c r="T25" s="35"/>
      <c r="U25" s="35"/>
      <c r="V25" s="35"/>
      <c r="W25" s="35"/>
      <c r="X25" s="35"/>
      <c r="Y25" s="35"/>
      <c r="Z25" s="35"/>
      <c r="AA25" s="35"/>
      <c r="AB25" s="35"/>
      <c r="AC25" s="35"/>
      <c r="AD25" s="7"/>
      <c r="AH25" s="91"/>
    </row>
    <row r="26" spans="3:34" ht="20.25" customHeight="1" x14ac:dyDescent="0.7">
      <c r="C26" s="8"/>
      <c r="D26" s="653" t="s">
        <v>23</v>
      </c>
      <c r="E26" s="654"/>
      <c r="F26" s="654"/>
      <c r="G26" s="654"/>
      <c r="H26" s="654"/>
      <c r="I26" s="654"/>
      <c r="J26" s="654"/>
      <c r="K26" s="654"/>
      <c r="L26" s="654"/>
      <c r="M26" s="655"/>
      <c r="N26" s="656" t="s">
        <v>24</v>
      </c>
      <c r="O26" s="657"/>
      <c r="P26" s="657"/>
      <c r="Q26" s="657"/>
      <c r="R26" s="657"/>
      <c r="S26" s="657"/>
      <c r="T26" s="657"/>
      <c r="U26" s="657"/>
      <c r="V26" s="657"/>
      <c r="W26" s="657"/>
      <c r="X26" s="657"/>
      <c r="Y26" s="657"/>
      <c r="Z26" s="657"/>
      <c r="AA26" s="657"/>
      <c r="AB26" s="657"/>
      <c r="AC26" s="658"/>
      <c r="AD26" s="7"/>
      <c r="AH26" s="91"/>
    </row>
    <row r="27" spans="3:34" ht="20.25" customHeight="1" x14ac:dyDescent="0.7">
      <c r="C27" s="8"/>
      <c r="D27" s="165" t="s">
        <v>25</v>
      </c>
      <c r="E27" s="166"/>
      <c r="F27" s="96"/>
      <c r="G27" s="96"/>
      <c r="H27" s="96"/>
      <c r="I27" s="96"/>
      <c r="J27" s="96"/>
      <c r="K27" s="96"/>
      <c r="L27" s="96"/>
      <c r="M27" s="167"/>
      <c r="N27" s="648" t="e">
        <f>SUM(N28:AA33)</f>
        <v>#REF!</v>
      </c>
      <c r="O27" s="649"/>
      <c r="P27" s="649"/>
      <c r="Q27" s="649"/>
      <c r="R27" s="649"/>
      <c r="S27" s="649"/>
      <c r="T27" s="649"/>
      <c r="U27" s="649"/>
      <c r="V27" s="649"/>
      <c r="W27" s="649"/>
      <c r="X27" s="649"/>
      <c r="Y27" s="649"/>
      <c r="Z27" s="649"/>
      <c r="AA27" s="649"/>
      <c r="AB27" s="111" t="s">
        <v>18</v>
      </c>
      <c r="AC27" s="112"/>
      <c r="AD27" s="7"/>
      <c r="AH27" s="91"/>
    </row>
    <row r="28" spans="3:34" ht="20.25" customHeight="1" x14ac:dyDescent="0.7">
      <c r="C28" s="8"/>
      <c r="D28" s="168"/>
      <c r="E28" s="164"/>
      <c r="F28" s="113" t="s">
        <v>87</v>
      </c>
      <c r="G28" s="96"/>
      <c r="H28" s="96"/>
      <c r="I28" s="97"/>
      <c r="J28" s="97"/>
      <c r="K28" s="148"/>
      <c r="L28" s="148"/>
      <c r="M28" s="149"/>
      <c r="N28" s="648" t="str">
        <f>IF('【ｼｰﾄ3】材料費・労務費 明細'!$L$9="","",'【ｼｰﾄ3】材料費・労務費 明細'!$L$9)</f>
        <v/>
      </c>
      <c r="O28" s="649"/>
      <c r="P28" s="649"/>
      <c r="Q28" s="649"/>
      <c r="R28" s="649"/>
      <c r="S28" s="649"/>
      <c r="T28" s="649"/>
      <c r="U28" s="649"/>
      <c r="V28" s="649"/>
      <c r="W28" s="649"/>
      <c r="X28" s="649"/>
      <c r="Y28" s="649"/>
      <c r="Z28" s="649"/>
      <c r="AA28" s="649"/>
      <c r="AB28" s="40" t="s">
        <v>18</v>
      </c>
      <c r="AC28" s="41"/>
      <c r="AD28" s="7"/>
    </row>
    <row r="29" spans="3:34" ht="19.5" customHeight="1" x14ac:dyDescent="0.7">
      <c r="C29" s="8"/>
      <c r="D29" s="168"/>
      <c r="E29" s="164"/>
      <c r="F29" s="90" t="s">
        <v>88</v>
      </c>
      <c r="G29" s="150"/>
      <c r="H29" s="150"/>
      <c r="I29" s="151"/>
      <c r="J29" s="151"/>
      <c r="K29" s="152"/>
      <c r="L29" s="152"/>
      <c r="M29" s="153"/>
      <c r="N29" s="648" t="e">
        <f>IF('【ｼｰﾄ3】材料費・労務費 明細'!#REF!="","",'【ｼｰﾄ3】材料費・労務費 明細'!#REF!)</f>
        <v>#REF!</v>
      </c>
      <c r="O29" s="649"/>
      <c r="P29" s="649"/>
      <c r="Q29" s="649"/>
      <c r="R29" s="649"/>
      <c r="S29" s="649"/>
      <c r="T29" s="649"/>
      <c r="U29" s="649"/>
      <c r="V29" s="649"/>
      <c r="W29" s="649"/>
      <c r="X29" s="649"/>
      <c r="Y29" s="649"/>
      <c r="Z29" s="649"/>
      <c r="AA29" s="649"/>
      <c r="AB29" s="37" t="s">
        <v>18</v>
      </c>
      <c r="AC29" s="36"/>
      <c r="AD29" s="7"/>
    </row>
    <row r="30" spans="3:34" ht="19.5" customHeight="1" x14ac:dyDescent="0.7">
      <c r="C30" s="8"/>
      <c r="D30" s="168"/>
      <c r="E30" s="164"/>
      <c r="F30" s="113" t="s">
        <v>89</v>
      </c>
      <c r="G30" s="150"/>
      <c r="H30" s="150"/>
      <c r="I30" s="151"/>
      <c r="J30" s="151"/>
      <c r="K30" s="152"/>
      <c r="L30" s="152"/>
      <c r="M30" s="153"/>
      <c r="N30" s="648" t="str">
        <f>IF('【ｼｰﾄ3】材料費・労務費 明細'!$L$16="","",'【ｼｰﾄ3】材料費・労務費 明細'!$L$16)</f>
        <v/>
      </c>
      <c r="O30" s="649"/>
      <c r="P30" s="649"/>
      <c r="Q30" s="649"/>
      <c r="R30" s="649"/>
      <c r="S30" s="649"/>
      <c r="T30" s="649"/>
      <c r="U30" s="649"/>
      <c r="V30" s="649"/>
      <c r="W30" s="649"/>
      <c r="X30" s="649"/>
      <c r="Y30" s="649"/>
      <c r="Z30" s="649"/>
      <c r="AA30" s="649"/>
      <c r="AB30" s="40" t="s">
        <v>18</v>
      </c>
      <c r="AC30" s="36"/>
      <c r="AD30" s="7"/>
    </row>
    <row r="31" spans="3:34" ht="19.5" customHeight="1" x14ac:dyDescent="0.7">
      <c r="C31" s="8"/>
      <c r="D31" s="168"/>
      <c r="E31" s="164"/>
      <c r="F31" s="90" t="s">
        <v>90</v>
      </c>
      <c r="G31" s="150"/>
      <c r="H31" s="150"/>
      <c r="I31" s="151"/>
      <c r="J31" s="151"/>
      <c r="K31" s="152"/>
      <c r="L31" s="152"/>
      <c r="M31" s="153"/>
      <c r="N31" s="648" t="str">
        <f>IF('【ｼｰﾄ3】材料費・労務費 明細'!$L$32="","",'【ｼｰﾄ3】材料費・労務費 明細'!$L$32)</f>
        <v/>
      </c>
      <c r="O31" s="649"/>
      <c r="P31" s="649"/>
      <c r="Q31" s="649"/>
      <c r="R31" s="649"/>
      <c r="S31" s="649"/>
      <c r="T31" s="649"/>
      <c r="U31" s="649"/>
      <c r="V31" s="649"/>
      <c r="W31" s="649"/>
      <c r="X31" s="649"/>
      <c r="Y31" s="649"/>
      <c r="Z31" s="649"/>
      <c r="AA31" s="649"/>
      <c r="AB31" s="40" t="s">
        <v>18</v>
      </c>
      <c r="AC31" s="36"/>
      <c r="AD31" s="7"/>
    </row>
    <row r="32" spans="3:34" ht="19.5" customHeight="1" x14ac:dyDescent="0.7">
      <c r="C32" s="8"/>
      <c r="D32" s="168"/>
      <c r="E32" s="164"/>
      <c r="F32" s="90" t="s">
        <v>91</v>
      </c>
      <c r="G32" s="150"/>
      <c r="H32" s="150"/>
      <c r="I32" s="151"/>
      <c r="J32" s="151"/>
      <c r="K32" s="152"/>
      <c r="L32" s="152"/>
      <c r="M32" s="153"/>
      <c r="N32" s="648" t="e">
        <f>SUM(#REF!)</f>
        <v>#REF!</v>
      </c>
      <c r="O32" s="649"/>
      <c r="P32" s="649"/>
      <c r="Q32" s="649"/>
      <c r="R32" s="649"/>
      <c r="S32" s="649"/>
      <c r="T32" s="649"/>
      <c r="U32" s="649"/>
      <c r="V32" s="649"/>
      <c r="W32" s="649"/>
      <c r="X32" s="649"/>
      <c r="Y32" s="649"/>
      <c r="Z32" s="649"/>
      <c r="AA32" s="649"/>
      <c r="AB32" s="74" t="s">
        <v>18</v>
      </c>
      <c r="AC32" s="36"/>
      <c r="AD32" s="7"/>
    </row>
    <row r="33" spans="3:36" ht="20.25" customHeight="1" x14ac:dyDescent="0.7">
      <c r="C33" s="8"/>
      <c r="D33" s="169"/>
      <c r="E33" s="170"/>
      <c r="F33" s="95" t="s">
        <v>92</v>
      </c>
      <c r="G33" s="96"/>
      <c r="H33" s="154"/>
      <c r="I33" s="155"/>
      <c r="J33" s="155"/>
      <c r="K33" s="155"/>
      <c r="L33" s="155"/>
      <c r="M33" s="156"/>
      <c r="N33" s="648" t="e">
        <f>#REF!</f>
        <v>#REF!</v>
      </c>
      <c r="O33" s="649"/>
      <c r="P33" s="649"/>
      <c r="Q33" s="649"/>
      <c r="R33" s="649"/>
      <c r="S33" s="649"/>
      <c r="T33" s="649"/>
      <c r="U33" s="649"/>
      <c r="V33" s="649"/>
      <c r="W33" s="649"/>
      <c r="X33" s="649"/>
      <c r="Y33" s="649"/>
      <c r="Z33" s="649"/>
      <c r="AA33" s="649"/>
      <c r="AB33" s="40" t="s">
        <v>18</v>
      </c>
      <c r="AC33" s="41"/>
      <c r="AD33" s="7"/>
    </row>
    <row r="34" spans="3:36" ht="8.1" customHeight="1" thickBot="1" x14ac:dyDescent="0.75">
      <c r="C34" s="92"/>
      <c r="D34" s="5"/>
      <c r="E34" s="5"/>
      <c r="F34" s="99"/>
      <c r="G34" s="100"/>
      <c r="H34" s="101"/>
      <c r="I34" s="4"/>
      <c r="J34" s="4"/>
      <c r="K34" s="102"/>
      <c r="L34" s="4"/>
      <c r="M34" s="4"/>
      <c r="N34" s="102"/>
      <c r="O34" s="102"/>
      <c r="P34" s="102"/>
      <c r="Q34" s="102"/>
      <c r="R34" s="102"/>
      <c r="S34" s="102"/>
      <c r="T34" s="102"/>
      <c r="U34" s="102"/>
      <c r="V34" s="102"/>
      <c r="W34" s="102"/>
      <c r="X34" s="102"/>
      <c r="Y34" s="102"/>
      <c r="Z34" s="102"/>
      <c r="AA34" s="102"/>
      <c r="AB34" s="101"/>
      <c r="AC34" s="3"/>
      <c r="AD34" s="2"/>
      <c r="AJ34" s="88"/>
    </row>
    <row r="35" spans="3:36" s="117" customFormat="1" ht="19.5" customHeight="1" x14ac:dyDescent="0.45">
      <c r="C35" s="147"/>
      <c r="D35" s="172" t="s">
        <v>26</v>
      </c>
      <c r="E35" s="172"/>
      <c r="F35" s="114"/>
      <c r="G35" s="115"/>
      <c r="H35" s="116"/>
      <c r="K35" s="118"/>
      <c r="N35" s="118"/>
      <c r="O35" s="118"/>
      <c r="P35" s="118"/>
      <c r="Q35" s="118"/>
      <c r="R35" s="118"/>
      <c r="S35" s="118"/>
      <c r="T35" s="118"/>
      <c r="U35" s="118"/>
      <c r="V35" s="118"/>
      <c r="W35" s="118"/>
      <c r="X35" s="118"/>
      <c r="Y35" s="118"/>
      <c r="Z35" s="118"/>
      <c r="AA35" s="118"/>
      <c r="AB35" s="116"/>
      <c r="AC35" s="119"/>
      <c r="AD35" s="120"/>
      <c r="AJ35" s="121"/>
    </row>
    <row r="36" spans="3:36" s="126" customFormat="1" ht="19.5" customHeight="1" x14ac:dyDescent="0.7">
      <c r="C36" s="124"/>
      <c r="D36" s="173" t="s">
        <v>27</v>
      </c>
      <c r="E36" s="86"/>
      <c r="F36" s="125"/>
      <c r="G36" s="122"/>
      <c r="H36" s="123"/>
      <c r="K36" s="127"/>
      <c r="N36" s="127"/>
      <c r="O36" s="127"/>
      <c r="P36" s="127"/>
      <c r="Q36" s="127"/>
      <c r="R36" s="127"/>
      <c r="S36" s="127"/>
      <c r="T36" s="127"/>
      <c r="U36" s="127"/>
      <c r="V36" s="127"/>
      <c r="W36" s="127"/>
      <c r="X36" s="127"/>
      <c r="Y36" s="127"/>
      <c r="Z36" s="127"/>
      <c r="AA36" s="127"/>
      <c r="AB36" s="123"/>
      <c r="AC36" s="123"/>
      <c r="AD36" s="128"/>
      <c r="AF36" s="129"/>
    </row>
    <row r="37" spans="3:36" ht="18.75" customHeight="1" x14ac:dyDescent="0.7">
      <c r="C37" s="8"/>
      <c r="D37" s="79"/>
      <c r="E37" s="668" t="s">
        <v>28</v>
      </c>
      <c r="F37" s="669"/>
      <c r="G37" s="669"/>
      <c r="H37" s="669"/>
      <c r="I37" s="669"/>
      <c r="J37" s="669"/>
      <c r="K37" s="669"/>
      <c r="L37" s="669"/>
      <c r="M37" s="670"/>
      <c r="N37" s="656" t="s">
        <v>29</v>
      </c>
      <c r="O37" s="657"/>
      <c r="P37" s="657"/>
      <c r="Q37" s="657"/>
      <c r="R37" s="657"/>
      <c r="S37" s="657"/>
      <c r="T37" s="657"/>
      <c r="U37" s="657"/>
      <c r="V37" s="657"/>
      <c r="W37" s="657"/>
      <c r="X37" s="657"/>
      <c r="Y37" s="657"/>
      <c r="Z37" s="657"/>
      <c r="AA37" s="657"/>
      <c r="AB37" s="657"/>
      <c r="AC37" s="658"/>
      <c r="AD37" s="7"/>
      <c r="AF37" s="39"/>
    </row>
    <row r="38" spans="3:36" ht="20.25" customHeight="1" x14ac:dyDescent="0.45">
      <c r="C38" s="8"/>
      <c r="D38" s="35"/>
      <c r="E38" s="137" t="s">
        <v>30</v>
      </c>
      <c r="F38" s="87"/>
      <c r="G38" s="138"/>
      <c r="H38" s="138"/>
      <c r="I38" s="138"/>
      <c r="J38" s="138"/>
      <c r="K38" s="138"/>
      <c r="L38" s="138"/>
      <c r="M38" s="139"/>
      <c r="N38" s="648">
        <f>'【ｼｰﾄ3】材料費・労務費 明細'!L34</f>
        <v>255740</v>
      </c>
      <c r="O38" s="649"/>
      <c r="P38" s="649"/>
      <c r="Q38" s="649"/>
      <c r="R38" s="649"/>
      <c r="S38" s="649"/>
      <c r="T38" s="649"/>
      <c r="U38" s="649"/>
      <c r="V38" s="649"/>
      <c r="W38" s="649"/>
      <c r="X38" s="649"/>
      <c r="Y38" s="649"/>
      <c r="Z38" s="649"/>
      <c r="AA38" s="649"/>
      <c r="AB38" s="40" t="s">
        <v>18</v>
      </c>
      <c r="AC38" s="36"/>
      <c r="AD38" s="7"/>
    </row>
    <row r="39" spans="3:36" ht="20.25" customHeight="1" x14ac:dyDescent="0.45">
      <c r="C39" s="8"/>
      <c r="D39" s="35"/>
      <c r="E39" s="136" t="s">
        <v>31</v>
      </c>
      <c r="F39" s="130"/>
      <c r="G39" s="157"/>
      <c r="H39" s="131"/>
      <c r="I39" s="131"/>
      <c r="J39" s="131"/>
      <c r="K39" s="131"/>
      <c r="L39" s="131"/>
      <c r="M39" s="133"/>
      <c r="N39" s="673">
        <f>'【ｼｰﾄ3】材料費・労務費 明細'!L35</f>
        <v>2939924</v>
      </c>
      <c r="O39" s="674"/>
      <c r="P39" s="674"/>
      <c r="Q39" s="674"/>
      <c r="R39" s="674"/>
      <c r="S39" s="674"/>
      <c r="T39" s="674"/>
      <c r="U39" s="674"/>
      <c r="V39" s="674"/>
      <c r="W39" s="674"/>
      <c r="X39" s="674"/>
      <c r="Y39" s="674"/>
      <c r="Z39" s="674"/>
      <c r="AA39" s="674"/>
      <c r="AB39" s="675" t="s">
        <v>18</v>
      </c>
      <c r="AC39" s="36"/>
      <c r="AD39" s="7"/>
      <c r="AF39" s="89"/>
    </row>
    <row r="40" spans="3:36" ht="27" customHeight="1" x14ac:dyDescent="0.7">
      <c r="C40" s="8"/>
      <c r="D40" s="35"/>
      <c r="E40" s="33"/>
      <c r="F40" s="664" t="s">
        <v>32</v>
      </c>
      <c r="G40" s="664"/>
      <c r="H40" s="664"/>
      <c r="I40" s="664"/>
      <c r="J40" s="664"/>
      <c r="K40" s="664"/>
      <c r="L40" s="664"/>
      <c r="M40" s="665"/>
      <c r="N40" s="671"/>
      <c r="O40" s="672"/>
      <c r="P40" s="672"/>
      <c r="Q40" s="672"/>
      <c r="R40" s="672"/>
      <c r="S40" s="672"/>
      <c r="T40" s="672"/>
      <c r="U40" s="672"/>
      <c r="V40" s="672"/>
      <c r="W40" s="672"/>
      <c r="X40" s="672"/>
      <c r="Y40" s="672"/>
      <c r="Z40" s="672"/>
      <c r="AA40" s="672"/>
      <c r="AB40" s="676"/>
      <c r="AC40" s="30"/>
      <c r="AD40" s="7"/>
      <c r="AF40" s="89"/>
    </row>
    <row r="41" spans="3:36" ht="20.25" customHeight="1" x14ac:dyDescent="0.45">
      <c r="C41" s="8"/>
      <c r="D41" s="35"/>
      <c r="E41" s="137" t="s">
        <v>33</v>
      </c>
      <c r="F41" s="87"/>
      <c r="G41" s="138"/>
      <c r="H41" s="138"/>
      <c r="I41" s="138"/>
      <c r="J41" s="138"/>
      <c r="K41" s="138"/>
      <c r="L41" s="138"/>
      <c r="M41" s="139"/>
      <c r="N41" s="671">
        <f>'【ｼｰﾄ4】法定福利費・建退共掛金 明細'!J16</f>
        <v>497141</v>
      </c>
      <c r="O41" s="672"/>
      <c r="P41" s="672"/>
      <c r="Q41" s="672"/>
      <c r="R41" s="672"/>
      <c r="S41" s="672"/>
      <c r="T41" s="672"/>
      <c r="U41" s="672"/>
      <c r="V41" s="672"/>
      <c r="W41" s="672"/>
      <c r="X41" s="672"/>
      <c r="Y41" s="672"/>
      <c r="Z41" s="672"/>
      <c r="AA41" s="672"/>
      <c r="AB41" s="31" t="s">
        <v>18</v>
      </c>
      <c r="AC41" s="85"/>
      <c r="AD41" s="7"/>
    </row>
    <row r="42" spans="3:36" ht="20.25" customHeight="1" x14ac:dyDescent="0.45">
      <c r="C42" s="8"/>
      <c r="D42" s="35"/>
      <c r="E42" s="136" t="s">
        <v>34</v>
      </c>
      <c r="F42" s="158"/>
      <c r="G42" s="157"/>
      <c r="H42" s="131"/>
      <c r="I42" s="131"/>
      <c r="J42" s="131"/>
      <c r="K42" s="131"/>
      <c r="L42" s="131"/>
      <c r="M42" s="133"/>
      <c r="N42" s="673">
        <f>'【ｼｰﾄ4】法定福利費・建退共掛金 明細'!J23</f>
        <v>27834</v>
      </c>
      <c r="O42" s="674"/>
      <c r="P42" s="674"/>
      <c r="Q42" s="674"/>
      <c r="R42" s="674"/>
      <c r="S42" s="674"/>
      <c r="T42" s="674"/>
      <c r="U42" s="674"/>
      <c r="V42" s="674"/>
      <c r="W42" s="674"/>
      <c r="X42" s="674"/>
      <c r="Y42" s="674"/>
      <c r="Z42" s="674"/>
      <c r="AA42" s="674"/>
      <c r="AB42" s="675" t="s">
        <v>18</v>
      </c>
      <c r="AC42" s="38"/>
      <c r="AD42" s="7"/>
    </row>
    <row r="43" spans="3:36" ht="26.25" customHeight="1" x14ac:dyDescent="0.7">
      <c r="C43" s="8"/>
      <c r="D43" s="35"/>
      <c r="E43" s="33"/>
      <c r="F43" s="664" t="s">
        <v>95</v>
      </c>
      <c r="G43" s="664"/>
      <c r="H43" s="664"/>
      <c r="I43" s="664"/>
      <c r="J43" s="664"/>
      <c r="K43" s="664"/>
      <c r="L43" s="664"/>
      <c r="M43" s="665"/>
      <c r="N43" s="671"/>
      <c r="O43" s="672"/>
      <c r="P43" s="672"/>
      <c r="Q43" s="672"/>
      <c r="R43" s="672"/>
      <c r="S43" s="672"/>
      <c r="T43" s="672"/>
      <c r="U43" s="672"/>
      <c r="V43" s="672"/>
      <c r="W43" s="672"/>
      <c r="X43" s="672"/>
      <c r="Y43" s="672"/>
      <c r="Z43" s="672"/>
      <c r="AA43" s="672"/>
      <c r="AB43" s="676"/>
      <c r="AC43" s="134"/>
      <c r="AD43" s="7"/>
    </row>
    <row r="44" spans="3:36" x14ac:dyDescent="0.45">
      <c r="C44" s="8"/>
      <c r="D44" s="35"/>
      <c r="E44" s="136" t="s">
        <v>35</v>
      </c>
      <c r="F44" s="158"/>
      <c r="G44" s="157"/>
      <c r="H44" s="131"/>
      <c r="I44" s="132"/>
      <c r="J44" s="132"/>
      <c r="K44" s="132"/>
      <c r="L44" s="132"/>
      <c r="M44" s="135"/>
      <c r="N44" s="673">
        <f>'【ｼｰﾄ5】安全衛生経費 明細(積み上げ計上分)'!I56</f>
        <v>258804</v>
      </c>
      <c r="O44" s="674"/>
      <c r="P44" s="674"/>
      <c r="Q44" s="674"/>
      <c r="R44" s="674"/>
      <c r="S44" s="674"/>
      <c r="T44" s="674"/>
      <c r="U44" s="674"/>
      <c r="V44" s="674"/>
      <c r="W44" s="674"/>
      <c r="X44" s="674"/>
      <c r="Y44" s="674"/>
      <c r="Z44" s="674"/>
      <c r="AA44" s="674"/>
      <c r="AB44" s="675" t="s">
        <v>18</v>
      </c>
      <c r="AC44" s="38"/>
      <c r="AD44" s="7"/>
    </row>
    <row r="45" spans="3:36" ht="24" customHeight="1" x14ac:dyDescent="0.7">
      <c r="C45" s="8"/>
      <c r="D45" s="35"/>
      <c r="E45" s="33"/>
      <c r="F45" s="666" t="s">
        <v>36</v>
      </c>
      <c r="G45" s="666"/>
      <c r="H45" s="666"/>
      <c r="I45" s="666"/>
      <c r="J45" s="666"/>
      <c r="K45" s="666"/>
      <c r="L45" s="666"/>
      <c r="M45" s="667"/>
      <c r="N45" s="671"/>
      <c r="O45" s="672"/>
      <c r="P45" s="672"/>
      <c r="Q45" s="672"/>
      <c r="R45" s="672"/>
      <c r="S45" s="672"/>
      <c r="T45" s="672"/>
      <c r="U45" s="672"/>
      <c r="V45" s="672"/>
      <c r="W45" s="672"/>
      <c r="X45" s="672"/>
      <c r="Y45" s="672"/>
      <c r="Z45" s="672"/>
      <c r="AA45" s="672"/>
      <c r="AB45" s="676"/>
      <c r="AC45" s="134"/>
      <c r="AD45" s="7"/>
    </row>
    <row r="46" spans="3:36" ht="8.1" customHeight="1" thickBot="1" x14ac:dyDescent="0.75">
      <c r="C46" s="8"/>
      <c r="D46" s="35"/>
      <c r="E46" s="35"/>
      <c r="F46" s="34"/>
      <c r="G46" s="162"/>
      <c r="H46" s="162"/>
      <c r="I46" s="162"/>
      <c r="J46" s="162"/>
      <c r="K46" s="162"/>
      <c r="L46" s="162"/>
      <c r="M46" s="163"/>
      <c r="N46" s="162"/>
      <c r="O46" s="162"/>
      <c r="P46" s="162"/>
      <c r="Q46" s="162"/>
      <c r="R46" s="162"/>
      <c r="S46" s="162"/>
      <c r="T46" s="162"/>
      <c r="U46" s="162"/>
      <c r="V46" s="162"/>
      <c r="W46" s="162"/>
      <c r="X46" s="162"/>
      <c r="Y46" s="162"/>
      <c r="Z46" s="162"/>
      <c r="AA46" s="162"/>
      <c r="AB46" s="162"/>
      <c r="AC46" s="162"/>
      <c r="AD46" s="7"/>
    </row>
    <row r="47" spans="3:36" ht="8.1" customHeight="1" thickTop="1" x14ac:dyDescent="0.7">
      <c r="C47" s="142"/>
      <c r="D47" s="143"/>
      <c r="E47" s="143"/>
      <c r="F47" s="144"/>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6"/>
    </row>
    <row r="48" spans="3:36" ht="19.5" customHeight="1" x14ac:dyDescent="0.7">
      <c r="C48" s="8"/>
      <c r="D48" s="35"/>
      <c r="E48" s="181" t="s">
        <v>102</v>
      </c>
      <c r="F48" s="184"/>
      <c r="G48" s="183"/>
      <c r="H48" s="181"/>
      <c r="I48" s="141"/>
      <c r="J48" s="141"/>
      <c r="K48" s="141"/>
      <c r="L48" s="141"/>
      <c r="M48" s="183"/>
      <c r="N48" s="93"/>
      <c r="O48" s="93"/>
      <c r="P48" s="93"/>
      <c r="Q48" s="93"/>
      <c r="R48" s="93"/>
      <c r="S48" s="93"/>
      <c r="T48" s="649">
        <v>6450000</v>
      </c>
      <c r="U48" s="649"/>
      <c r="V48" s="649"/>
      <c r="W48" s="649"/>
      <c r="X48" s="649"/>
      <c r="Y48" s="649"/>
      <c r="Z48" s="649"/>
      <c r="AA48" s="649"/>
      <c r="AB48" s="40" t="s">
        <v>18</v>
      </c>
      <c r="AC48" s="41"/>
      <c r="AD48" s="7"/>
    </row>
    <row r="49" spans="3:32" ht="20.85" customHeight="1" x14ac:dyDescent="0.7">
      <c r="C49" s="8"/>
      <c r="D49" s="35"/>
      <c r="E49" s="185" t="s">
        <v>103</v>
      </c>
      <c r="F49" s="55"/>
      <c r="G49" s="74"/>
      <c r="H49" s="182"/>
      <c r="I49" s="66"/>
      <c r="J49" s="29"/>
      <c r="K49" s="140"/>
      <c r="L49" s="140"/>
      <c r="M49" s="140"/>
      <c r="N49" s="140"/>
      <c r="O49" s="140"/>
      <c r="P49" s="140"/>
      <c r="Q49" s="140"/>
      <c r="R49" s="140"/>
      <c r="S49" s="140"/>
      <c r="T49" s="140"/>
      <c r="U49" s="140"/>
      <c r="V49" s="140"/>
      <c r="W49" s="140"/>
      <c r="X49" s="140"/>
      <c r="Y49" s="140"/>
      <c r="Z49" s="140"/>
      <c r="AA49" s="140"/>
      <c r="AB49" s="74"/>
      <c r="AC49" s="66"/>
      <c r="AD49" s="7"/>
      <c r="AF49" s="29"/>
    </row>
    <row r="50" spans="3:32" ht="20.25" customHeight="1" thickBot="1" x14ac:dyDescent="0.75">
      <c r="C50" s="659"/>
      <c r="D50" s="660"/>
      <c r="E50" s="5"/>
      <c r="F50" s="5"/>
      <c r="G50" s="6"/>
      <c r="H50" s="6"/>
      <c r="I50" s="5"/>
      <c r="J50" s="5"/>
      <c r="K50" s="5"/>
      <c r="L50" s="5"/>
      <c r="M50" s="5"/>
      <c r="N50" s="5"/>
      <c r="O50" s="5"/>
      <c r="P50" s="5"/>
      <c r="Q50" s="5"/>
      <c r="R50" s="5"/>
      <c r="S50" s="5"/>
      <c r="T50" s="5"/>
      <c r="U50" s="5"/>
      <c r="V50" s="5"/>
      <c r="W50" s="5"/>
      <c r="X50" s="5"/>
      <c r="Y50" s="5"/>
      <c r="Z50" s="4"/>
      <c r="AA50" s="4"/>
      <c r="AB50" s="4"/>
      <c r="AC50" s="3" t="s">
        <v>37</v>
      </c>
      <c r="AD50" s="2"/>
    </row>
  </sheetData>
  <mergeCells count="48">
    <mergeCell ref="F45:M45"/>
    <mergeCell ref="E37:M37"/>
    <mergeCell ref="N37:AC37"/>
    <mergeCell ref="N41:AA41"/>
    <mergeCell ref="N44:AA45"/>
    <mergeCell ref="N38:AA38"/>
    <mergeCell ref="AB44:AB45"/>
    <mergeCell ref="N39:AA40"/>
    <mergeCell ref="AB39:AB40"/>
    <mergeCell ref="N42:AA43"/>
    <mergeCell ref="AB42:AB43"/>
    <mergeCell ref="T48:AA48"/>
    <mergeCell ref="C50:D50"/>
    <mergeCell ref="H14:AC14"/>
    <mergeCell ref="O15:P15"/>
    <mergeCell ref="R15:S15"/>
    <mergeCell ref="U15:V15"/>
    <mergeCell ref="H16:AC16"/>
    <mergeCell ref="O17:P17"/>
    <mergeCell ref="R17:S17"/>
    <mergeCell ref="U17:V17"/>
    <mergeCell ref="O18:P18"/>
    <mergeCell ref="R18:S18"/>
    <mergeCell ref="U18:V18"/>
    <mergeCell ref="H19:AC19"/>
    <mergeCell ref="F40:M40"/>
    <mergeCell ref="F43:M43"/>
    <mergeCell ref="H20:AC20"/>
    <mergeCell ref="N33:AA33"/>
    <mergeCell ref="J22:P22"/>
    <mergeCell ref="W22:AB22"/>
    <mergeCell ref="J23:P23"/>
    <mergeCell ref="AA23:AB23"/>
    <mergeCell ref="D26:M26"/>
    <mergeCell ref="N26:AC26"/>
    <mergeCell ref="N28:AA28"/>
    <mergeCell ref="N29:AA29"/>
    <mergeCell ref="N30:AA30"/>
    <mergeCell ref="N31:AA31"/>
    <mergeCell ref="N32:AA32"/>
    <mergeCell ref="N27:AA27"/>
    <mergeCell ref="D11:F11"/>
    <mergeCell ref="H13:AC13"/>
    <mergeCell ref="Z3:AC3"/>
    <mergeCell ref="D4:E4"/>
    <mergeCell ref="D7:J7"/>
    <mergeCell ref="D9:F9"/>
    <mergeCell ref="G9:K9"/>
  </mergeCells>
  <phoneticPr fontId="4"/>
  <conditionalFormatting sqref="D7:J7">
    <cfRule type="expression" dxfId="71" priority="15">
      <formula>$D$7&lt;&gt;""</formula>
    </cfRule>
  </conditionalFormatting>
  <conditionalFormatting sqref="I22:J24">
    <cfRule type="expression" dxfId="70" priority="3">
      <formula>$J$22&lt;&gt;""</formula>
    </cfRule>
  </conditionalFormatting>
  <conditionalFormatting sqref="O15:P15">
    <cfRule type="expression" dxfId="69" priority="31">
      <formula>$O$15&lt;&gt;""</formula>
    </cfRule>
  </conditionalFormatting>
  <conditionalFormatting sqref="O17:P17">
    <cfRule type="expression" dxfId="68" priority="23">
      <formula>$O$17&lt;&gt;""</formula>
    </cfRule>
  </conditionalFormatting>
  <conditionalFormatting sqref="O17:P18">
    <cfRule type="expression" dxfId="67" priority="27">
      <formula>$O$15&lt;&gt;""</formula>
    </cfRule>
  </conditionalFormatting>
  <conditionalFormatting sqref="O18:P18">
    <cfRule type="expression" dxfId="66" priority="20">
      <formula>$O$18&lt;&gt;""</formula>
    </cfRule>
  </conditionalFormatting>
  <conditionalFormatting sqref="R15:S15">
    <cfRule type="expression" dxfId="65" priority="29">
      <formula>$R$15&lt;&gt;""</formula>
    </cfRule>
    <cfRule type="expression" dxfId="64" priority="30">
      <formula>$O$15&lt;&gt;""</formula>
    </cfRule>
  </conditionalFormatting>
  <conditionalFormatting sqref="R17:S17">
    <cfRule type="expression" dxfId="63" priority="22">
      <formula>$R$17&lt;&gt;""</formula>
    </cfRule>
  </conditionalFormatting>
  <conditionalFormatting sqref="R17:S18">
    <cfRule type="expression" dxfId="62" priority="26">
      <formula>$O$15&lt;&gt;""</formula>
    </cfRule>
  </conditionalFormatting>
  <conditionalFormatting sqref="R18:S18">
    <cfRule type="expression" dxfId="61" priority="19">
      <formula>$R$18&lt;&gt;""</formula>
    </cfRule>
  </conditionalFormatting>
  <conditionalFormatting sqref="U15:V15">
    <cfRule type="expression" dxfId="60" priority="24">
      <formula>$U$15&lt;&gt;""</formula>
    </cfRule>
    <cfRule type="expression" dxfId="59" priority="28">
      <formula>$O$15&lt;&gt;""</formula>
    </cfRule>
  </conditionalFormatting>
  <conditionalFormatting sqref="U17:V17">
    <cfRule type="expression" dxfId="58" priority="21">
      <formula>$U$17</formula>
    </cfRule>
  </conditionalFormatting>
  <conditionalFormatting sqref="U17:V18">
    <cfRule type="expression" dxfId="57" priority="25">
      <formula>$O$15&lt;&gt;""</formula>
    </cfRule>
  </conditionalFormatting>
  <conditionalFormatting sqref="U18:V18">
    <cfRule type="expression" dxfId="56" priority="18">
      <formula>$U$18&lt;&gt;""</formula>
    </cfRule>
  </conditionalFormatting>
  <conditionalFormatting sqref="U9:AC10">
    <cfRule type="expression" dxfId="55" priority="2">
      <formula>$U$9&lt;&gt;""</formula>
    </cfRule>
  </conditionalFormatting>
  <conditionalFormatting sqref="U11:AC11">
    <cfRule type="expression" dxfId="54" priority="1">
      <formula>$U$11&lt;&gt;""</formula>
    </cfRule>
  </conditionalFormatting>
  <conditionalFormatting sqref="X6">
    <cfRule type="expression" dxfId="53" priority="17">
      <formula>$X$6&lt;&gt;""</formula>
    </cfRule>
  </conditionalFormatting>
  <conditionalFormatting sqref="Z6">
    <cfRule type="expression" dxfId="52" priority="16">
      <formula>$Z$6&lt;&gt;""</formula>
    </cfRule>
  </conditionalFormatting>
  <conditionalFormatting sqref="Z3:AC3">
    <cfRule type="expression" dxfId="51" priority="14">
      <formula>$Z$3&lt;&gt;""</formula>
    </cfRule>
  </conditionalFormatting>
  <conditionalFormatting sqref="AB6">
    <cfRule type="expression" dxfId="50" priority="32">
      <formula>$AB$6&lt;&gt;""</formula>
    </cfRule>
  </conditionalFormatting>
  <pageMargins left="0.23622047244094491" right="0.23622047244094491" top="0.74803149606299213" bottom="0.74803149606299213" header="0.31496062992125984" footer="0.31496062992125984"/>
  <pageSetup paperSize="9" scale="66"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0D09C-153F-44A7-A03A-A147C89A6865}">
  <sheetPr>
    <tabColor rgb="FFFFC000"/>
    <pageSetUpPr fitToPage="1"/>
  </sheetPr>
  <dimension ref="A1:L49"/>
  <sheetViews>
    <sheetView showGridLines="0" view="pageBreakPreview" topLeftCell="A36" zoomScale="140" zoomScaleNormal="110" zoomScaleSheetLayoutView="140" workbookViewId="0">
      <selection activeCell="E52" sqref="E52"/>
    </sheetView>
  </sheetViews>
  <sheetFormatPr defaultColWidth="8.625" defaultRowHeight="15" x14ac:dyDescent="0.7"/>
  <cols>
    <col min="1" max="1" width="3.125" style="194" customWidth="1"/>
    <col min="2" max="2" width="5.625" style="194" customWidth="1"/>
    <col min="3" max="3" width="3.5" style="194" customWidth="1"/>
    <col min="4" max="4" width="32.5" style="194" customWidth="1"/>
    <col min="5" max="5" width="27.5" style="369" customWidth="1"/>
    <col min="6" max="6" width="5.625" style="369" customWidth="1"/>
    <col min="7" max="7" width="17.125" style="194" customWidth="1"/>
    <col min="8" max="8" width="3.625" style="194" customWidth="1"/>
    <col min="9" max="9" width="14.125" style="194" customWidth="1"/>
    <col min="10" max="10" width="3.625" style="194" customWidth="1"/>
    <col min="11" max="11" width="3.125" style="194" customWidth="1"/>
    <col min="12" max="12" width="13.125" style="194" bestFit="1" customWidth="1"/>
    <col min="13" max="16384" width="8.625" style="194"/>
  </cols>
  <sheetData>
    <row r="1" spans="1:12" x14ac:dyDescent="0.7">
      <c r="A1" s="199">
        <f>'【ｼｰﾄ3】材料費・労務費 明細'!L35</f>
        <v>2939924</v>
      </c>
      <c r="D1" s="368"/>
      <c r="H1" s="193"/>
    </row>
    <row r="2" spans="1:12" ht="21.75" customHeight="1" x14ac:dyDescent="0.7">
      <c r="D2" s="617" t="s">
        <v>458</v>
      </c>
    </row>
    <row r="3" spans="1:12" ht="8.25" customHeight="1" x14ac:dyDescent="0.5">
      <c r="J3" s="580"/>
    </row>
    <row r="4" spans="1:12" ht="17.25" customHeight="1" x14ac:dyDescent="0.55000000000000004">
      <c r="D4" s="429"/>
    </row>
    <row r="5" spans="1:12" s="370" customFormat="1" ht="25.35" customHeight="1" x14ac:dyDescent="0.7">
      <c r="D5" s="874" t="s">
        <v>430</v>
      </c>
      <c r="E5" s="874"/>
      <c r="F5" s="874"/>
      <c r="G5" s="874"/>
      <c r="H5" s="874"/>
      <c r="I5" s="874"/>
      <c r="J5" s="371"/>
      <c r="K5" s="371"/>
    </row>
    <row r="6" spans="1:12" s="370" customFormat="1" ht="18" customHeight="1" x14ac:dyDescent="0.55000000000000004">
      <c r="D6" s="581"/>
      <c r="E6" s="582"/>
      <c r="F6" s="582"/>
      <c r="G6" s="581"/>
      <c r="H6" s="581"/>
      <c r="I6" s="581"/>
      <c r="J6" s="371"/>
      <c r="K6" s="371"/>
      <c r="L6" s="188"/>
    </row>
    <row r="7" spans="1:12" s="370" customFormat="1" ht="18" customHeight="1" x14ac:dyDescent="0.55000000000000004">
      <c r="D7" s="875"/>
      <c r="E7" s="875"/>
      <c r="F7" s="875"/>
      <c r="G7" s="875"/>
      <c r="H7" s="875"/>
      <c r="I7" s="875"/>
      <c r="J7" s="371"/>
      <c r="K7" s="371"/>
    </row>
    <row r="8" spans="1:12" x14ac:dyDescent="0.7">
      <c r="D8" s="583" t="s">
        <v>106</v>
      </c>
    </row>
    <row r="9" spans="1:12" ht="16.350000000000001" customHeight="1" x14ac:dyDescent="0.45">
      <c r="D9" s="876" t="s">
        <v>57</v>
      </c>
      <c r="E9" s="878" t="s">
        <v>107</v>
      </c>
      <c r="F9" s="879"/>
      <c r="G9" s="882" t="s">
        <v>108</v>
      </c>
      <c r="I9" s="397" t="s">
        <v>59</v>
      </c>
      <c r="L9" s="372"/>
    </row>
    <row r="10" spans="1:12" ht="18.600000000000001" customHeight="1" thickBot="1" x14ac:dyDescent="0.5">
      <c r="D10" s="877"/>
      <c r="E10" s="880"/>
      <c r="F10" s="881"/>
      <c r="G10" s="877"/>
      <c r="I10" s="398" t="s">
        <v>62</v>
      </c>
    </row>
    <row r="11" spans="1:12" ht="18.600000000000001" customHeight="1" thickTop="1" x14ac:dyDescent="0.7">
      <c r="C11" s="584"/>
      <c r="D11" s="883" t="s">
        <v>109</v>
      </c>
      <c r="E11" s="886" t="s">
        <v>110</v>
      </c>
      <c r="F11" s="887"/>
      <c r="G11" s="373">
        <v>0.04</v>
      </c>
      <c r="I11" s="374">
        <f>IF(G11="","",$A$1*G11)</f>
        <v>117596.96</v>
      </c>
      <c r="L11" s="375"/>
    </row>
    <row r="12" spans="1:12" ht="18" customHeight="1" x14ac:dyDescent="0.7">
      <c r="D12" s="884"/>
      <c r="E12" s="872" t="s">
        <v>111</v>
      </c>
      <c r="F12" s="873"/>
      <c r="G12" s="373">
        <v>0.02</v>
      </c>
      <c r="I12" s="374">
        <f t="shared" ref="I12:I25" si="0">IF(G12="","",$A$1*G12)</f>
        <v>58798.48</v>
      </c>
      <c r="L12" s="376"/>
    </row>
    <row r="13" spans="1:12" ht="18" customHeight="1" x14ac:dyDescent="0.7">
      <c r="D13" s="885"/>
      <c r="E13" s="872" t="s">
        <v>112</v>
      </c>
      <c r="F13" s="873"/>
      <c r="G13" s="373">
        <v>0.02</v>
      </c>
      <c r="I13" s="374">
        <f t="shared" si="0"/>
        <v>58798.48</v>
      </c>
    </row>
    <row r="14" spans="1:12" ht="29.1" customHeight="1" x14ac:dyDescent="0.7">
      <c r="D14" s="192" t="s">
        <v>113</v>
      </c>
      <c r="E14" s="872" t="s">
        <v>114</v>
      </c>
      <c r="F14" s="873"/>
      <c r="G14" s="373">
        <v>0.02</v>
      </c>
      <c r="I14" s="374">
        <f t="shared" si="0"/>
        <v>58798.48</v>
      </c>
    </row>
    <row r="15" spans="1:12" ht="48" customHeight="1" x14ac:dyDescent="0.7">
      <c r="D15" s="192" t="s">
        <v>115</v>
      </c>
      <c r="E15" s="872" t="s">
        <v>116</v>
      </c>
      <c r="F15" s="873"/>
      <c r="G15" s="373">
        <v>0.02</v>
      </c>
      <c r="I15" s="374">
        <f t="shared" si="0"/>
        <v>58798.48</v>
      </c>
    </row>
    <row r="16" spans="1:12" ht="18" customHeight="1" x14ac:dyDescent="0.7">
      <c r="D16" s="192" t="s">
        <v>117</v>
      </c>
      <c r="E16" s="872" t="s">
        <v>118</v>
      </c>
      <c r="F16" s="873"/>
      <c r="G16" s="393">
        <v>0.05</v>
      </c>
      <c r="I16" s="374">
        <f t="shared" si="0"/>
        <v>146996.20000000001</v>
      </c>
    </row>
    <row r="17" spans="4:9" ht="47.85" customHeight="1" x14ac:dyDescent="0.7">
      <c r="D17" s="192" t="s">
        <v>119</v>
      </c>
      <c r="E17" s="872" t="s">
        <v>120</v>
      </c>
      <c r="F17" s="873"/>
      <c r="G17" s="373">
        <v>0.02</v>
      </c>
      <c r="I17" s="374">
        <f>IF(G17="","",$A$1*G17)</f>
        <v>58798.48</v>
      </c>
    </row>
    <row r="18" spans="4:9" ht="49.35" customHeight="1" x14ac:dyDescent="0.7">
      <c r="D18" s="192" t="s">
        <v>121</v>
      </c>
      <c r="E18" s="872" t="s">
        <v>122</v>
      </c>
      <c r="F18" s="873"/>
      <c r="G18" s="373">
        <v>0</v>
      </c>
      <c r="I18" s="374">
        <f t="shared" si="0"/>
        <v>0</v>
      </c>
    </row>
    <row r="19" spans="4:9" ht="31.35" customHeight="1" x14ac:dyDescent="0.7">
      <c r="D19" s="192" t="s">
        <v>123</v>
      </c>
      <c r="E19" s="872" t="s">
        <v>124</v>
      </c>
      <c r="F19" s="873"/>
      <c r="G19" s="373">
        <v>0.03</v>
      </c>
      <c r="I19" s="374">
        <f t="shared" si="0"/>
        <v>88197.72</v>
      </c>
    </row>
    <row r="20" spans="4:9" ht="18" customHeight="1" x14ac:dyDescent="0.7">
      <c r="D20" s="524"/>
      <c r="E20" s="399"/>
      <c r="F20" s="400"/>
      <c r="G20" s="374"/>
      <c r="I20" s="374" t="str">
        <f t="shared" si="0"/>
        <v/>
      </c>
    </row>
    <row r="21" spans="4:9" ht="18" customHeight="1" x14ac:dyDescent="0.7">
      <c r="D21" s="524"/>
      <c r="E21" s="399"/>
      <c r="F21" s="400"/>
      <c r="G21" s="374"/>
      <c r="I21" s="374" t="str">
        <f t="shared" si="0"/>
        <v/>
      </c>
    </row>
    <row r="22" spans="4:9" ht="18" customHeight="1" x14ac:dyDescent="0.7">
      <c r="D22" s="524"/>
      <c r="E22" s="399"/>
      <c r="F22" s="400"/>
      <c r="G22" s="374"/>
      <c r="I22" s="374" t="str">
        <f t="shared" si="0"/>
        <v/>
      </c>
    </row>
    <row r="23" spans="4:9" ht="18" customHeight="1" x14ac:dyDescent="0.7">
      <c r="D23" s="524"/>
      <c r="E23" s="399"/>
      <c r="F23" s="400"/>
      <c r="G23" s="374"/>
      <c r="I23" s="374" t="str">
        <f t="shared" si="0"/>
        <v/>
      </c>
    </row>
    <row r="24" spans="4:9" ht="18" customHeight="1" x14ac:dyDescent="0.7">
      <c r="D24" s="524"/>
      <c r="E24" s="888"/>
      <c r="F24" s="889"/>
      <c r="G24" s="374"/>
      <c r="I24" s="374" t="str">
        <f t="shared" si="0"/>
        <v/>
      </c>
    </row>
    <row r="25" spans="4:9" ht="18" customHeight="1" x14ac:dyDescent="0.7">
      <c r="D25" s="525"/>
      <c r="E25" s="888"/>
      <c r="F25" s="889"/>
      <c r="G25" s="377"/>
      <c r="I25" s="374" t="str">
        <f t="shared" si="0"/>
        <v/>
      </c>
    </row>
    <row r="26" spans="4:9" ht="18" customHeight="1" x14ac:dyDescent="0.7">
      <c r="D26" s="525" t="s">
        <v>426</v>
      </c>
      <c r="E26" s="890" t="s">
        <v>427</v>
      </c>
      <c r="F26" s="890"/>
      <c r="G26" s="590">
        <f>SUM(G11:G25)</f>
        <v>0.22</v>
      </c>
      <c r="I26" s="627">
        <f>SUM(I11:I25)</f>
        <v>646783.28</v>
      </c>
    </row>
    <row r="27" spans="4:9" s="193" customFormat="1" x14ac:dyDescent="0.7">
      <c r="E27" s="378"/>
      <c r="F27" s="379"/>
      <c r="G27" s="380"/>
      <c r="H27" s="585"/>
    </row>
    <row r="28" spans="4:9" s="193" customFormat="1" x14ac:dyDescent="0.7">
      <c r="E28" s="378"/>
      <c r="F28" s="379"/>
      <c r="G28" s="394"/>
      <c r="H28" s="585"/>
      <c r="I28" s="382"/>
    </row>
    <row r="29" spans="4:9" s="193" customFormat="1" x14ac:dyDescent="0.7">
      <c r="D29" s="586" t="s">
        <v>125</v>
      </c>
      <c r="E29" s="383"/>
      <c r="F29" s="384"/>
      <c r="G29" s="385"/>
      <c r="I29" s="386"/>
    </row>
    <row r="30" spans="4:9" x14ac:dyDescent="0.45">
      <c r="D30" s="876" t="s">
        <v>57</v>
      </c>
      <c r="E30" s="882" t="s">
        <v>74</v>
      </c>
      <c r="F30" s="892" t="s">
        <v>75</v>
      </c>
      <c r="G30" s="876" t="s">
        <v>68</v>
      </c>
      <c r="I30" s="397" t="s">
        <v>59</v>
      </c>
    </row>
    <row r="31" spans="4:9" ht="15.4" thickBot="1" x14ac:dyDescent="0.5">
      <c r="D31" s="877"/>
      <c r="E31" s="891"/>
      <c r="F31" s="893"/>
      <c r="G31" s="877"/>
      <c r="I31" s="398" t="s">
        <v>62</v>
      </c>
    </row>
    <row r="32" spans="4:9" ht="15.4" thickTop="1" x14ac:dyDescent="0.7">
      <c r="D32" s="524"/>
      <c r="E32" s="387"/>
      <c r="F32" s="388"/>
      <c r="G32" s="374"/>
      <c r="I32" s="381" t="str">
        <f t="shared" ref="I32:I46" si="1">IF($E32="","",$E32*$G32)</f>
        <v/>
      </c>
    </row>
    <row r="33" spans="4:9" x14ac:dyDescent="0.7">
      <c r="D33" s="524"/>
      <c r="E33" s="387"/>
      <c r="F33" s="388"/>
      <c r="G33" s="374"/>
      <c r="I33" s="381" t="str">
        <f t="shared" si="1"/>
        <v/>
      </c>
    </row>
    <row r="34" spans="4:9" x14ac:dyDescent="0.7">
      <c r="D34" s="524"/>
      <c r="E34" s="387"/>
      <c r="F34" s="388"/>
      <c r="G34" s="374"/>
      <c r="I34" s="381" t="str">
        <f t="shared" si="1"/>
        <v/>
      </c>
    </row>
    <row r="35" spans="4:9" x14ac:dyDescent="0.7">
      <c r="D35" s="524"/>
      <c r="E35" s="387"/>
      <c r="F35" s="388"/>
      <c r="G35" s="374"/>
      <c r="I35" s="381" t="str">
        <f t="shared" si="1"/>
        <v/>
      </c>
    </row>
    <row r="36" spans="4:9" x14ac:dyDescent="0.7">
      <c r="D36" s="524"/>
      <c r="E36" s="387"/>
      <c r="F36" s="388"/>
      <c r="G36" s="374"/>
      <c r="I36" s="381" t="str">
        <f t="shared" si="1"/>
        <v/>
      </c>
    </row>
    <row r="37" spans="4:9" x14ac:dyDescent="0.7">
      <c r="D37" s="524"/>
      <c r="E37" s="387"/>
      <c r="F37" s="388"/>
      <c r="G37" s="374"/>
      <c r="I37" s="381" t="str">
        <f t="shared" si="1"/>
        <v/>
      </c>
    </row>
    <row r="38" spans="4:9" x14ac:dyDescent="0.7">
      <c r="D38" s="524"/>
      <c r="E38" s="387"/>
      <c r="F38" s="388"/>
      <c r="G38" s="374"/>
      <c r="I38" s="381" t="str">
        <f t="shared" si="1"/>
        <v/>
      </c>
    </row>
    <row r="39" spans="4:9" x14ac:dyDescent="0.7">
      <c r="D39" s="524"/>
      <c r="E39" s="387"/>
      <c r="F39" s="388"/>
      <c r="G39" s="374"/>
      <c r="I39" s="381" t="str">
        <f t="shared" si="1"/>
        <v/>
      </c>
    </row>
    <row r="40" spans="4:9" x14ac:dyDescent="0.7">
      <c r="D40" s="524"/>
      <c r="E40" s="387"/>
      <c r="F40" s="388"/>
      <c r="G40" s="374"/>
      <c r="I40" s="381" t="str">
        <f t="shared" si="1"/>
        <v/>
      </c>
    </row>
    <row r="41" spans="4:9" x14ac:dyDescent="0.7">
      <c r="D41" s="524"/>
      <c r="E41" s="387"/>
      <c r="F41" s="388"/>
      <c r="G41" s="374"/>
      <c r="I41" s="381" t="str">
        <f t="shared" si="1"/>
        <v/>
      </c>
    </row>
    <row r="42" spans="4:9" x14ac:dyDescent="0.7">
      <c r="D42" s="524"/>
      <c r="E42" s="387"/>
      <c r="F42" s="388"/>
      <c r="G42" s="374"/>
      <c r="I42" s="381" t="str">
        <f t="shared" si="1"/>
        <v/>
      </c>
    </row>
    <row r="43" spans="4:9" x14ac:dyDescent="0.7">
      <c r="D43" s="524"/>
      <c r="E43" s="387"/>
      <c r="F43" s="388"/>
      <c r="G43" s="374"/>
      <c r="I43" s="381" t="str">
        <f t="shared" si="1"/>
        <v/>
      </c>
    </row>
    <row r="44" spans="4:9" x14ac:dyDescent="0.7">
      <c r="D44" s="524"/>
      <c r="E44" s="387"/>
      <c r="F44" s="388"/>
      <c r="G44" s="374"/>
      <c r="I44" s="381" t="str">
        <f t="shared" si="1"/>
        <v/>
      </c>
    </row>
    <row r="45" spans="4:9" x14ac:dyDescent="0.7">
      <c r="D45" s="524"/>
      <c r="E45" s="387"/>
      <c r="F45" s="388"/>
      <c r="G45" s="374"/>
      <c r="I45" s="381" t="str">
        <f t="shared" si="1"/>
        <v/>
      </c>
    </row>
    <row r="46" spans="4:9" x14ac:dyDescent="0.7">
      <c r="D46" s="524"/>
      <c r="E46" s="387"/>
      <c r="F46" s="388"/>
      <c r="G46" s="374"/>
      <c r="I46" s="381" t="str">
        <f t="shared" si="1"/>
        <v/>
      </c>
    </row>
    <row r="47" spans="4:9" x14ac:dyDescent="0.7">
      <c r="D47" s="524" t="s">
        <v>426</v>
      </c>
      <c r="E47" s="387" t="s">
        <v>427</v>
      </c>
      <c r="F47" s="388"/>
      <c r="G47" s="374" t="s">
        <v>427</v>
      </c>
      <c r="I47" s="523">
        <f>SUM(I32:I46)</f>
        <v>0</v>
      </c>
    </row>
    <row r="48" spans="4:9" x14ac:dyDescent="0.7">
      <c r="E48" s="587"/>
      <c r="F48" s="587"/>
      <c r="G48" s="585"/>
      <c r="H48" s="585"/>
    </row>
    <row r="49" spans="5:9" x14ac:dyDescent="0.7">
      <c r="E49" s="587"/>
      <c r="F49" s="587"/>
      <c r="G49" s="585"/>
      <c r="H49" s="585" t="s">
        <v>82</v>
      </c>
      <c r="I49" s="522">
        <f>ROUND(SUM(I47+I26),0)</f>
        <v>646783</v>
      </c>
    </row>
  </sheetData>
  <mergeCells count="22">
    <mergeCell ref="G30:G31"/>
    <mergeCell ref="E24:F24"/>
    <mergeCell ref="E25:F25"/>
    <mergeCell ref="E26:F26"/>
    <mergeCell ref="D30:D31"/>
    <mergeCell ref="E30:E31"/>
    <mergeCell ref="F30:F31"/>
    <mergeCell ref="E19:F19"/>
    <mergeCell ref="D5:I5"/>
    <mergeCell ref="D7:I7"/>
    <mergeCell ref="D9:D10"/>
    <mergeCell ref="E9:F10"/>
    <mergeCell ref="G9:G10"/>
    <mergeCell ref="D11:D13"/>
    <mergeCell ref="E11:F11"/>
    <mergeCell ref="E12:F12"/>
    <mergeCell ref="E13:F13"/>
    <mergeCell ref="E14:F14"/>
    <mergeCell ref="E15:F15"/>
    <mergeCell ref="E16:F16"/>
    <mergeCell ref="E17:F17"/>
    <mergeCell ref="E18:F18"/>
  </mergeCells>
  <phoneticPr fontId="4"/>
  <conditionalFormatting sqref="D11 D14:D47">
    <cfRule type="expression" dxfId="5" priority="5">
      <formula>$D11&lt;&gt;""</formula>
    </cfRule>
  </conditionalFormatting>
  <conditionalFormatting sqref="E11:E26 E27:F28 E30:F47">
    <cfRule type="expression" dxfId="4" priority="4">
      <formula>$E11&lt;&gt;""</formula>
    </cfRule>
  </conditionalFormatting>
  <conditionalFormatting sqref="E11:E26 E27:G28 E30:G47 G11:G26">
    <cfRule type="expression" dxfId="3" priority="6">
      <formula>$D11&lt;&gt;""</formula>
    </cfRule>
  </conditionalFormatting>
  <conditionalFormatting sqref="G11:G28 G30:G47">
    <cfRule type="expression" dxfId="2" priority="3">
      <formula>$G11&lt;&gt;""</formula>
    </cfRule>
  </conditionalFormatting>
  <conditionalFormatting sqref="I11:I26">
    <cfRule type="expression" dxfId="1" priority="1">
      <formula>$G11&lt;&gt;""</formula>
    </cfRule>
    <cfRule type="expression" dxfId="0" priority="2">
      <formula>$D11&lt;&gt;""</formula>
    </cfRule>
  </conditionalFormatting>
  <pageMargins left="0.43307086614173229" right="0.23622047244094491" top="0.59055118110236227" bottom="0.74803149606299213" header="0.31496062992125984" footer="0.31496062992125984"/>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2AADB-3EA6-4FC3-8D06-F1E23316554E}">
  <sheetPr>
    <tabColor rgb="FF00B050"/>
  </sheetPr>
  <dimension ref="A2:V52"/>
  <sheetViews>
    <sheetView showGridLines="0" showRowColHeaders="0" tabSelected="1" zoomScale="110" zoomScaleNormal="110" workbookViewId="0">
      <selection activeCell="J14" sqref="J14"/>
    </sheetView>
  </sheetViews>
  <sheetFormatPr defaultColWidth="8.875" defaultRowHeight="17.649999999999999" x14ac:dyDescent="0.7"/>
  <cols>
    <col min="1" max="1" width="8.875" customWidth="1"/>
    <col min="2" max="2" width="5.125" customWidth="1"/>
    <col min="3" max="4" width="3.125" customWidth="1"/>
    <col min="5" max="5" width="32.625" customWidth="1"/>
    <col min="6" max="6" width="12.125" customWidth="1"/>
    <col min="7" max="7" width="10.5" customWidth="1"/>
    <col min="8" max="8" width="8.875" customWidth="1"/>
    <col min="10" max="11" width="8.875" customWidth="1"/>
    <col min="13" max="13" width="5.125" customWidth="1"/>
    <col min="15" max="20" width="9.625" customWidth="1"/>
  </cols>
  <sheetData>
    <row r="2" spans="1:22" ht="22.9" x14ac:dyDescent="0.9">
      <c r="B2" s="414" t="s">
        <v>146</v>
      </c>
      <c r="C2" s="638">
        <v>8</v>
      </c>
      <c r="D2" s="414" t="s">
        <v>147</v>
      </c>
      <c r="E2" s="414" t="s">
        <v>467</v>
      </c>
      <c r="M2" s="410" t="s">
        <v>407</v>
      </c>
    </row>
    <row r="3" spans="1:22" ht="18.75" customHeight="1" x14ac:dyDescent="0.7">
      <c r="F3" s="413" t="s">
        <v>408</v>
      </c>
      <c r="M3" s="677">
        <f>C2</f>
        <v>8</v>
      </c>
      <c r="N3" s="677"/>
      <c r="O3" s="677"/>
    </row>
    <row r="4" spans="1:22" ht="18.75" customHeight="1" x14ac:dyDescent="0.7">
      <c r="B4" t="s">
        <v>148</v>
      </c>
      <c r="F4" s="637">
        <v>13</v>
      </c>
      <c r="M4" s="685" t="s">
        <v>203</v>
      </c>
      <c r="N4" s="686"/>
      <c r="O4" s="689" t="s">
        <v>201</v>
      </c>
      <c r="P4" s="682" t="s">
        <v>471</v>
      </c>
      <c r="Q4" s="683"/>
      <c r="R4" s="683"/>
      <c r="S4" s="683"/>
      <c r="T4" s="684"/>
    </row>
    <row r="5" spans="1:22" ht="19.5" customHeight="1" x14ac:dyDescent="0.7">
      <c r="B5" t="s">
        <v>149</v>
      </c>
      <c r="F5" s="412" t="str">
        <f>VLOOKUP(F4,M6:T52,2)</f>
        <v>東京都</v>
      </c>
      <c r="M5" s="687"/>
      <c r="N5" s="688"/>
      <c r="O5" s="690"/>
      <c r="P5" s="417" t="s">
        <v>63</v>
      </c>
      <c r="Q5" s="417" t="s">
        <v>200</v>
      </c>
      <c r="R5" s="417" t="s">
        <v>65</v>
      </c>
      <c r="S5" s="417" t="s">
        <v>202</v>
      </c>
      <c r="T5" s="417" t="s">
        <v>472</v>
      </c>
    </row>
    <row r="6" spans="1:22" ht="19.899999999999999" x14ac:dyDescent="0.7">
      <c r="B6" t="s">
        <v>146</v>
      </c>
      <c r="C6">
        <f>C2</f>
        <v>8</v>
      </c>
      <c r="D6" t="s">
        <v>147</v>
      </c>
      <c r="E6" t="s">
        <v>151</v>
      </c>
      <c r="F6" s="411">
        <f>VLOOKUP(F4,M6:T52,3)</f>
        <v>33800</v>
      </c>
      <c r="G6" t="s">
        <v>152</v>
      </c>
      <c r="M6" s="635">
        <v>1</v>
      </c>
      <c r="N6" s="636" t="s">
        <v>153</v>
      </c>
      <c r="O6" s="613">
        <v>30900</v>
      </c>
      <c r="P6" s="691">
        <v>1.0999999999999999E-2</v>
      </c>
      <c r="Q6" s="614">
        <f>V6/2</f>
        <v>5.1549999999999999E-2</v>
      </c>
      <c r="R6" s="693">
        <v>1.5900000000000001E-2</v>
      </c>
      <c r="S6" s="691">
        <v>9.1499999999999998E-2</v>
      </c>
      <c r="T6" s="692">
        <v>1.15E-3</v>
      </c>
      <c r="V6" s="415">
        <v>0.1031</v>
      </c>
    </row>
    <row r="7" spans="1:22" ht="19.899999999999999" x14ac:dyDescent="0.7">
      <c r="M7" s="635">
        <v>2</v>
      </c>
      <c r="N7" s="636" t="s">
        <v>154</v>
      </c>
      <c r="O7" s="615">
        <v>32800</v>
      </c>
      <c r="P7" s="691"/>
      <c r="Q7" s="614">
        <f>V7/2</f>
        <v>4.9250000000000002E-2</v>
      </c>
      <c r="R7" s="693"/>
      <c r="S7" s="691"/>
      <c r="T7" s="692"/>
      <c r="V7" s="415">
        <v>9.8500000000000004E-2</v>
      </c>
    </row>
    <row r="8" spans="1:22" ht="19.899999999999999" x14ac:dyDescent="0.7">
      <c r="A8" s="622" t="s">
        <v>460</v>
      </c>
      <c r="B8" s="586" t="s">
        <v>450</v>
      </c>
      <c r="I8" s="594"/>
      <c r="J8" s="595"/>
      <c r="M8" s="635">
        <v>3</v>
      </c>
      <c r="N8" s="636" t="s">
        <v>155</v>
      </c>
      <c r="O8" s="615">
        <v>34700</v>
      </c>
      <c r="P8" s="691"/>
      <c r="Q8" s="614">
        <f t="shared" ref="Q8:Q52" si="0">V8/2</f>
        <v>4.8099999999999997E-2</v>
      </c>
      <c r="R8" s="693"/>
      <c r="S8" s="691"/>
      <c r="T8" s="692"/>
      <c r="V8" s="415">
        <v>9.6199999999999994E-2</v>
      </c>
    </row>
    <row r="9" spans="1:22" ht="19.899999999999999" x14ac:dyDescent="0.7">
      <c r="E9" s="678" t="s">
        <v>57</v>
      </c>
      <c r="F9" s="679"/>
      <c r="G9" s="596" t="s">
        <v>58</v>
      </c>
      <c r="M9" s="635">
        <v>4</v>
      </c>
      <c r="N9" s="636" t="s">
        <v>156</v>
      </c>
      <c r="O9" s="615">
        <v>37700</v>
      </c>
      <c r="P9" s="691"/>
      <c r="Q9" s="614">
        <f t="shared" si="0"/>
        <v>5.0549999999999998E-2</v>
      </c>
      <c r="R9" s="693"/>
      <c r="S9" s="691"/>
      <c r="T9" s="692"/>
      <c r="V9" s="415">
        <v>0.1011</v>
      </c>
    </row>
    <row r="10" spans="1:22" ht="20.25" thickBot="1" x14ac:dyDescent="0.75">
      <c r="E10" s="680"/>
      <c r="F10" s="681"/>
      <c r="G10" s="597" t="s">
        <v>61</v>
      </c>
      <c r="M10" s="635">
        <v>5</v>
      </c>
      <c r="N10" s="636" t="s">
        <v>157</v>
      </c>
      <c r="O10" s="615">
        <v>33200</v>
      </c>
      <c r="P10" s="691"/>
      <c r="Q10" s="614">
        <f t="shared" si="0"/>
        <v>5.0049999999999997E-2</v>
      </c>
      <c r="R10" s="693"/>
      <c r="S10" s="691"/>
      <c r="T10" s="692"/>
      <c r="V10" s="415">
        <v>0.10009999999999999</v>
      </c>
    </row>
    <row r="11" spans="1:22" ht="20.25" thickTop="1" x14ac:dyDescent="0.7">
      <c r="E11" s="598" t="s">
        <v>63</v>
      </c>
      <c r="F11" s="599"/>
      <c r="G11" s="408">
        <f>P6</f>
        <v>1.0999999999999999E-2</v>
      </c>
      <c r="M11" s="635">
        <v>6</v>
      </c>
      <c r="N11" s="636" t="s">
        <v>158</v>
      </c>
      <c r="O11" s="615">
        <v>32700</v>
      </c>
      <c r="P11" s="691"/>
      <c r="Q11" s="614">
        <f t="shared" si="0"/>
        <v>4.8750000000000002E-2</v>
      </c>
      <c r="R11" s="693"/>
      <c r="S11" s="691"/>
      <c r="T11" s="692"/>
      <c r="V11" s="415">
        <v>9.7500000000000003E-2</v>
      </c>
    </row>
    <row r="12" spans="1:22" ht="19.899999999999999" x14ac:dyDescent="0.7">
      <c r="E12" s="600" t="s">
        <v>64</v>
      </c>
      <c r="F12" s="601"/>
      <c r="G12" s="408">
        <f>VLOOKUP(F4,M6:T52,5)</f>
        <v>4.9549999999999997E-2</v>
      </c>
      <c r="M12" s="635">
        <v>7</v>
      </c>
      <c r="N12" s="636" t="s">
        <v>159</v>
      </c>
      <c r="O12" s="615">
        <v>33000</v>
      </c>
      <c r="P12" s="691"/>
      <c r="Q12" s="614">
        <f t="shared" si="0"/>
        <v>4.8099999999999997E-2</v>
      </c>
      <c r="R12" s="693"/>
      <c r="S12" s="691"/>
      <c r="T12" s="692"/>
      <c r="V12" s="415">
        <v>9.6199999999999994E-2</v>
      </c>
    </row>
    <row r="13" spans="1:22" ht="19.899999999999999" x14ac:dyDescent="0.7">
      <c r="E13" s="600" t="s">
        <v>65</v>
      </c>
      <c r="F13" s="601"/>
      <c r="G13" s="408">
        <f>R6</f>
        <v>1.5900000000000001E-2</v>
      </c>
      <c r="M13" s="635">
        <v>8</v>
      </c>
      <c r="N13" s="636" t="s">
        <v>160</v>
      </c>
      <c r="O13" s="615">
        <v>32600</v>
      </c>
      <c r="P13" s="691"/>
      <c r="Q13" s="614">
        <f t="shared" si="0"/>
        <v>4.8349999999999997E-2</v>
      </c>
      <c r="R13" s="693"/>
      <c r="S13" s="691"/>
      <c r="T13" s="692"/>
      <c r="V13" s="415">
        <v>9.6699999999999994E-2</v>
      </c>
    </row>
    <row r="14" spans="1:22" ht="19.899999999999999" x14ac:dyDescent="0.7">
      <c r="E14" s="600" t="s">
        <v>66</v>
      </c>
      <c r="F14" s="601"/>
      <c r="G14" s="408">
        <f>S6</f>
        <v>9.1499999999999998E-2</v>
      </c>
      <c r="M14" s="635">
        <v>9</v>
      </c>
      <c r="N14" s="636" t="s">
        <v>161</v>
      </c>
      <c r="O14" s="615">
        <v>33600</v>
      </c>
      <c r="P14" s="691"/>
      <c r="Q14" s="614">
        <f t="shared" si="0"/>
        <v>4.9099999999999998E-2</v>
      </c>
      <c r="R14" s="693"/>
      <c r="S14" s="691"/>
      <c r="T14" s="692"/>
      <c r="V14" s="415">
        <v>9.8199999999999996E-2</v>
      </c>
    </row>
    <row r="15" spans="1:22" ht="19.899999999999999" x14ac:dyDescent="0.7">
      <c r="E15" s="600" t="s">
        <v>472</v>
      </c>
      <c r="F15" s="601"/>
      <c r="G15" s="408">
        <f>T6</f>
        <v>1.15E-3</v>
      </c>
      <c r="M15" s="635">
        <v>10</v>
      </c>
      <c r="N15" s="636" t="s">
        <v>162</v>
      </c>
      <c r="O15" s="615">
        <v>29200</v>
      </c>
      <c r="P15" s="691"/>
      <c r="Q15" s="614">
        <f t="shared" si="0"/>
        <v>4.8849999999999998E-2</v>
      </c>
      <c r="R15" s="693"/>
      <c r="S15" s="691"/>
      <c r="T15" s="692"/>
      <c r="V15" s="415">
        <v>9.7699999999999995E-2</v>
      </c>
    </row>
    <row r="16" spans="1:22" ht="19.899999999999999" x14ac:dyDescent="0.7">
      <c r="E16" s="600" t="s">
        <v>150</v>
      </c>
      <c r="F16" s="601"/>
      <c r="G16" s="409">
        <f>SUM(G11:G15)</f>
        <v>0.1691</v>
      </c>
      <c r="M16" s="635">
        <v>11</v>
      </c>
      <c r="N16" s="636" t="s">
        <v>163</v>
      </c>
      <c r="O16" s="615">
        <v>32800</v>
      </c>
      <c r="P16" s="691"/>
      <c r="Q16" s="614">
        <f t="shared" si="0"/>
        <v>4.8800000000000003E-2</v>
      </c>
      <c r="R16" s="693"/>
      <c r="S16" s="691"/>
      <c r="T16" s="692"/>
      <c r="V16" s="415">
        <v>9.7600000000000006E-2</v>
      </c>
    </row>
    <row r="17" spans="1:22" ht="19.899999999999999" x14ac:dyDescent="0.7">
      <c r="M17" s="635">
        <v>12</v>
      </c>
      <c r="N17" s="636" t="s">
        <v>164</v>
      </c>
      <c r="O17" s="615">
        <v>33400</v>
      </c>
      <c r="P17" s="691"/>
      <c r="Q17" s="614">
        <f t="shared" si="0"/>
        <v>4.895E-2</v>
      </c>
      <c r="R17" s="693"/>
      <c r="S17" s="691"/>
      <c r="T17" s="692"/>
      <c r="V17" s="415">
        <v>9.7900000000000001E-2</v>
      </c>
    </row>
    <row r="18" spans="1:22" ht="19.899999999999999" x14ac:dyDescent="0.7">
      <c r="A18" s="622" t="s">
        <v>460</v>
      </c>
      <c r="B18" s="594" t="s">
        <v>133</v>
      </c>
      <c r="C18" s="594"/>
      <c r="M18" s="635">
        <v>13</v>
      </c>
      <c r="N18" s="636" t="s">
        <v>165</v>
      </c>
      <c r="O18" s="616">
        <v>33800</v>
      </c>
      <c r="P18" s="691"/>
      <c r="Q18" s="614">
        <f t="shared" si="0"/>
        <v>4.9549999999999997E-2</v>
      </c>
      <c r="R18" s="693"/>
      <c r="S18" s="691"/>
      <c r="T18" s="692"/>
      <c r="V18" s="416">
        <v>9.9099999999999994E-2</v>
      </c>
    </row>
    <row r="19" spans="1:22" ht="19.899999999999999" x14ac:dyDescent="0.7">
      <c r="E19" s="596" t="s">
        <v>68</v>
      </c>
      <c r="M19" s="635">
        <v>14</v>
      </c>
      <c r="N19" s="636" t="s">
        <v>166</v>
      </c>
      <c r="O19" s="615">
        <v>32800</v>
      </c>
      <c r="P19" s="691"/>
      <c r="Q19" s="614">
        <f t="shared" si="0"/>
        <v>4.9599999999999998E-2</v>
      </c>
      <c r="R19" s="693"/>
      <c r="S19" s="691"/>
      <c r="T19" s="692"/>
      <c r="V19" s="415">
        <v>9.9199999999999997E-2</v>
      </c>
    </row>
    <row r="20" spans="1:22" ht="20.25" thickBot="1" x14ac:dyDescent="0.75">
      <c r="E20" s="597" t="s">
        <v>70</v>
      </c>
      <c r="M20" s="635">
        <v>15</v>
      </c>
      <c r="N20" s="636" t="s">
        <v>167</v>
      </c>
      <c r="O20" s="615">
        <v>31200</v>
      </c>
      <c r="P20" s="691"/>
      <c r="Q20" s="614">
        <f t="shared" si="0"/>
        <v>4.7750000000000001E-2</v>
      </c>
      <c r="R20" s="693"/>
      <c r="S20" s="691"/>
      <c r="T20" s="692"/>
      <c r="V20" s="415">
        <v>9.5500000000000002E-2</v>
      </c>
    </row>
    <row r="21" spans="1:22" ht="20.25" thickTop="1" x14ac:dyDescent="0.7">
      <c r="E21" s="419">
        <v>320</v>
      </c>
      <c r="M21" s="635">
        <v>16</v>
      </c>
      <c r="N21" s="636" t="s">
        <v>168</v>
      </c>
      <c r="O21" s="615">
        <v>32700</v>
      </c>
      <c r="P21" s="691"/>
      <c r="Q21" s="614">
        <f t="shared" si="0"/>
        <v>4.8250000000000001E-2</v>
      </c>
      <c r="R21" s="693"/>
      <c r="S21" s="691"/>
      <c r="T21" s="692"/>
      <c r="V21" s="415">
        <v>9.6500000000000002E-2</v>
      </c>
    </row>
    <row r="22" spans="1:22" ht="19.899999999999999" x14ac:dyDescent="0.7">
      <c r="M22" s="635">
        <v>17</v>
      </c>
      <c r="N22" s="636" t="s">
        <v>169</v>
      </c>
      <c r="O22" s="615">
        <v>32300</v>
      </c>
      <c r="P22" s="691"/>
      <c r="Q22" s="614">
        <f t="shared" si="0"/>
        <v>4.9399999999999999E-2</v>
      </c>
      <c r="R22" s="693"/>
      <c r="S22" s="691"/>
      <c r="T22" s="692"/>
      <c r="V22" s="415">
        <v>9.8799999999999999E-2</v>
      </c>
    </row>
    <row r="23" spans="1:22" ht="19.899999999999999" x14ac:dyDescent="0.7">
      <c r="A23" s="624" t="s">
        <v>461</v>
      </c>
      <c r="B23" s="625" t="s">
        <v>463</v>
      </c>
      <c r="C23" s="410"/>
      <c r="D23" s="410"/>
      <c r="E23" s="410"/>
      <c r="M23" s="635">
        <v>18</v>
      </c>
      <c r="N23" s="636" t="s">
        <v>170</v>
      </c>
      <c r="O23" s="615">
        <v>28600</v>
      </c>
      <c r="P23" s="691"/>
      <c r="Q23" s="614">
        <f t="shared" si="0"/>
        <v>4.9700000000000001E-2</v>
      </c>
      <c r="R23" s="693"/>
      <c r="S23" s="691"/>
      <c r="T23" s="692"/>
      <c r="V23" s="415">
        <v>9.9400000000000002E-2</v>
      </c>
    </row>
    <row r="24" spans="1:22" ht="19.899999999999999" x14ac:dyDescent="0.7">
      <c r="B24" s="694" t="s">
        <v>462</v>
      </c>
      <c r="C24" s="694"/>
      <c r="D24" s="694"/>
      <c r="E24" s="694"/>
      <c r="F24" s="694"/>
      <c r="G24" s="694"/>
      <c r="H24" s="694"/>
      <c r="I24" s="694"/>
      <c r="J24" s="694"/>
      <c r="K24" s="694"/>
      <c r="M24" s="635">
        <v>19</v>
      </c>
      <c r="N24" s="636" t="s">
        <v>171</v>
      </c>
      <c r="O24" s="615">
        <v>32600</v>
      </c>
      <c r="P24" s="691"/>
      <c r="Q24" s="614">
        <f t="shared" si="0"/>
        <v>4.9450000000000001E-2</v>
      </c>
      <c r="R24" s="693"/>
      <c r="S24" s="691"/>
      <c r="T24" s="692"/>
      <c r="V24" s="415">
        <v>9.8900000000000002E-2</v>
      </c>
    </row>
    <row r="25" spans="1:22" ht="19.899999999999999" x14ac:dyDescent="0.7">
      <c r="B25" s="695" t="s">
        <v>466</v>
      </c>
      <c r="C25" s="696"/>
      <c r="D25" s="696"/>
      <c r="E25" s="696"/>
      <c r="F25" s="696"/>
      <c r="G25" s="696"/>
      <c r="H25" s="696"/>
      <c r="I25" s="696"/>
      <c r="J25" s="696"/>
      <c r="K25" s="696"/>
      <c r="M25" s="635">
        <v>20</v>
      </c>
      <c r="N25" s="636" t="s">
        <v>172</v>
      </c>
      <c r="O25" s="615">
        <v>28000</v>
      </c>
      <c r="P25" s="691"/>
      <c r="Q25" s="614">
        <f t="shared" si="0"/>
        <v>4.845E-2</v>
      </c>
      <c r="R25" s="693"/>
      <c r="S25" s="691"/>
      <c r="T25" s="692"/>
      <c r="V25" s="415">
        <v>9.69E-2</v>
      </c>
    </row>
    <row r="26" spans="1:22" ht="19.899999999999999" x14ac:dyDescent="0.7">
      <c r="B26" s="697" t="s">
        <v>465</v>
      </c>
      <c r="C26" s="697"/>
      <c r="D26" s="697"/>
      <c r="E26" s="697"/>
      <c r="F26" s="697"/>
      <c r="G26" s="697"/>
      <c r="H26" s="697"/>
      <c r="I26" s="697"/>
      <c r="J26" s="697"/>
      <c r="K26" s="697"/>
      <c r="M26" s="635">
        <v>21</v>
      </c>
      <c r="N26" s="636" t="s">
        <v>173</v>
      </c>
      <c r="O26" s="615">
        <v>30500</v>
      </c>
      <c r="P26" s="691"/>
      <c r="Q26" s="614">
        <f t="shared" si="0"/>
        <v>4.965E-2</v>
      </c>
      <c r="R26" s="693"/>
      <c r="S26" s="691"/>
      <c r="T26" s="692"/>
      <c r="V26" s="415">
        <v>9.9299999999999999E-2</v>
      </c>
    </row>
    <row r="27" spans="1:22" ht="19.899999999999999" x14ac:dyDescent="0.7">
      <c r="B27" s="697" t="s">
        <v>464</v>
      </c>
      <c r="C27" s="697"/>
      <c r="D27" s="697"/>
      <c r="E27" s="697"/>
      <c r="F27" s="697"/>
      <c r="G27" s="697"/>
      <c r="H27" s="697"/>
      <c r="I27" s="697"/>
      <c r="J27" s="697"/>
      <c r="K27" s="697"/>
      <c r="M27" s="635">
        <v>22</v>
      </c>
      <c r="N27" s="636" t="s">
        <v>174</v>
      </c>
      <c r="O27" s="615">
        <v>32100</v>
      </c>
      <c r="P27" s="691"/>
      <c r="Q27" s="614">
        <f t="shared" si="0"/>
        <v>4.9000000000000002E-2</v>
      </c>
      <c r="R27" s="693"/>
      <c r="S27" s="691"/>
      <c r="T27" s="692"/>
      <c r="V27" s="415">
        <v>9.8000000000000004E-2</v>
      </c>
    </row>
    <row r="28" spans="1:22" ht="19.899999999999999" x14ac:dyDescent="0.7">
      <c r="B28" s="623"/>
      <c r="M28" s="635">
        <v>23</v>
      </c>
      <c r="N28" s="636" t="s">
        <v>175</v>
      </c>
      <c r="O28" s="615">
        <v>31100</v>
      </c>
      <c r="P28" s="691"/>
      <c r="Q28" s="614">
        <f t="shared" si="0"/>
        <v>5.015E-2</v>
      </c>
      <c r="R28" s="693"/>
      <c r="S28" s="691"/>
      <c r="T28" s="692"/>
      <c r="V28" s="415">
        <v>0.1003</v>
      </c>
    </row>
    <row r="29" spans="1:22" ht="19.899999999999999" x14ac:dyDescent="0.7">
      <c r="M29" s="635">
        <v>24</v>
      </c>
      <c r="N29" s="636" t="s">
        <v>176</v>
      </c>
      <c r="O29" s="615">
        <v>30700</v>
      </c>
      <c r="P29" s="691"/>
      <c r="Q29" s="614">
        <f t="shared" si="0"/>
        <v>4.9950000000000001E-2</v>
      </c>
      <c r="R29" s="693"/>
      <c r="S29" s="691"/>
      <c r="T29" s="692"/>
      <c r="V29" s="415">
        <v>9.9900000000000003E-2</v>
      </c>
    </row>
    <row r="30" spans="1:22" ht="19.899999999999999" x14ac:dyDescent="0.7">
      <c r="M30" s="635">
        <v>25</v>
      </c>
      <c r="N30" s="636" t="s">
        <v>177</v>
      </c>
      <c r="O30" s="615">
        <v>29600</v>
      </c>
      <c r="P30" s="691"/>
      <c r="Q30" s="614">
        <f t="shared" si="0"/>
        <v>4.9849999999999998E-2</v>
      </c>
      <c r="R30" s="693"/>
      <c r="S30" s="691"/>
      <c r="T30" s="692"/>
      <c r="V30" s="415">
        <v>9.9699999999999997E-2</v>
      </c>
    </row>
    <row r="31" spans="1:22" ht="19.899999999999999" x14ac:dyDescent="0.7">
      <c r="M31" s="635">
        <v>26</v>
      </c>
      <c r="N31" s="636" t="s">
        <v>178</v>
      </c>
      <c r="O31" s="615">
        <v>30000</v>
      </c>
      <c r="P31" s="691"/>
      <c r="Q31" s="614">
        <f t="shared" si="0"/>
        <v>5.015E-2</v>
      </c>
      <c r="R31" s="693"/>
      <c r="S31" s="691"/>
      <c r="T31" s="692"/>
      <c r="V31" s="415">
        <v>0.1003</v>
      </c>
    </row>
    <row r="32" spans="1:22" ht="19.899999999999999" x14ac:dyDescent="0.7">
      <c r="M32" s="635">
        <v>27</v>
      </c>
      <c r="N32" s="636" t="s">
        <v>179</v>
      </c>
      <c r="O32" s="615">
        <v>30100</v>
      </c>
      <c r="P32" s="691"/>
      <c r="Q32" s="614">
        <f t="shared" si="0"/>
        <v>5.1200000000000002E-2</v>
      </c>
      <c r="R32" s="693"/>
      <c r="S32" s="691"/>
      <c r="T32" s="692"/>
      <c r="V32" s="415">
        <v>0.1024</v>
      </c>
    </row>
    <row r="33" spans="13:22" ht="19.899999999999999" x14ac:dyDescent="0.7">
      <c r="M33" s="635">
        <v>28</v>
      </c>
      <c r="N33" s="636" t="s">
        <v>180</v>
      </c>
      <c r="O33" s="615">
        <v>28600</v>
      </c>
      <c r="P33" s="691"/>
      <c r="Q33" s="614">
        <f t="shared" si="0"/>
        <v>5.0799999999999998E-2</v>
      </c>
      <c r="R33" s="693"/>
      <c r="S33" s="691"/>
      <c r="T33" s="692"/>
      <c r="V33" s="415">
        <v>0.1016</v>
      </c>
    </row>
    <row r="34" spans="13:22" ht="19.899999999999999" x14ac:dyDescent="0.7">
      <c r="M34" s="635">
        <v>29</v>
      </c>
      <c r="N34" s="636" t="s">
        <v>181</v>
      </c>
      <c r="O34" s="615">
        <v>30800</v>
      </c>
      <c r="P34" s="691"/>
      <c r="Q34" s="614">
        <f t="shared" si="0"/>
        <v>5.0099999999999999E-2</v>
      </c>
      <c r="R34" s="693"/>
      <c r="S34" s="691"/>
      <c r="T34" s="692"/>
      <c r="V34" s="415">
        <v>0.1002</v>
      </c>
    </row>
    <row r="35" spans="13:22" ht="19.899999999999999" x14ac:dyDescent="0.7">
      <c r="M35" s="635">
        <v>30</v>
      </c>
      <c r="N35" s="636" t="s">
        <v>182</v>
      </c>
      <c r="O35" s="615">
        <v>30300</v>
      </c>
      <c r="P35" s="691"/>
      <c r="Q35" s="614">
        <f t="shared" si="0"/>
        <v>5.0950000000000002E-2</v>
      </c>
      <c r="R35" s="693"/>
      <c r="S35" s="691"/>
      <c r="T35" s="692"/>
      <c r="V35" s="415">
        <v>0.1019</v>
      </c>
    </row>
    <row r="36" spans="13:22" ht="19.899999999999999" x14ac:dyDescent="0.7">
      <c r="M36" s="635">
        <v>31</v>
      </c>
      <c r="N36" s="636" t="s">
        <v>183</v>
      </c>
      <c r="O36" s="615">
        <v>25300</v>
      </c>
      <c r="P36" s="691"/>
      <c r="Q36" s="614">
        <f t="shared" si="0"/>
        <v>4.965E-2</v>
      </c>
      <c r="R36" s="693"/>
      <c r="S36" s="691"/>
      <c r="T36" s="692"/>
      <c r="V36" s="415">
        <v>9.9299999999999999E-2</v>
      </c>
    </row>
    <row r="37" spans="13:22" ht="19.899999999999999" x14ac:dyDescent="0.7">
      <c r="M37" s="635">
        <v>32</v>
      </c>
      <c r="N37" s="636" t="s">
        <v>184</v>
      </c>
      <c r="O37" s="615">
        <v>24500</v>
      </c>
      <c r="P37" s="691"/>
      <c r="Q37" s="614">
        <f t="shared" si="0"/>
        <v>4.9700000000000001E-2</v>
      </c>
      <c r="R37" s="693"/>
      <c r="S37" s="691"/>
      <c r="T37" s="692"/>
      <c r="V37" s="415">
        <v>9.9400000000000002E-2</v>
      </c>
    </row>
    <row r="38" spans="13:22" ht="19.899999999999999" x14ac:dyDescent="0.7">
      <c r="M38" s="635">
        <v>33</v>
      </c>
      <c r="N38" s="636" t="s">
        <v>185</v>
      </c>
      <c r="O38" s="615">
        <v>25900</v>
      </c>
      <c r="P38" s="691"/>
      <c r="Q38" s="614">
        <f t="shared" si="0"/>
        <v>5.0849999999999999E-2</v>
      </c>
      <c r="R38" s="693"/>
      <c r="S38" s="691"/>
      <c r="T38" s="692"/>
      <c r="V38" s="415">
        <v>0.1017</v>
      </c>
    </row>
    <row r="39" spans="13:22" ht="19.899999999999999" x14ac:dyDescent="0.7">
      <c r="M39" s="635">
        <v>34</v>
      </c>
      <c r="N39" s="636" t="s">
        <v>186</v>
      </c>
      <c r="O39" s="615">
        <v>25400</v>
      </c>
      <c r="P39" s="691"/>
      <c r="Q39" s="614">
        <f t="shared" si="0"/>
        <v>4.9849999999999998E-2</v>
      </c>
      <c r="R39" s="693"/>
      <c r="S39" s="691"/>
      <c r="T39" s="692"/>
      <c r="V39" s="415">
        <v>9.9699999999999997E-2</v>
      </c>
    </row>
    <row r="40" spans="13:22" ht="19.899999999999999" x14ac:dyDescent="0.7">
      <c r="M40" s="635">
        <v>35</v>
      </c>
      <c r="N40" s="636" t="s">
        <v>187</v>
      </c>
      <c r="O40" s="615">
        <v>25100</v>
      </c>
      <c r="P40" s="691"/>
      <c r="Q40" s="614">
        <f t="shared" si="0"/>
        <v>5.1799999999999999E-2</v>
      </c>
      <c r="R40" s="693"/>
      <c r="S40" s="691"/>
      <c r="T40" s="692"/>
      <c r="V40" s="415">
        <v>0.1036</v>
      </c>
    </row>
    <row r="41" spans="13:22" ht="19.899999999999999" x14ac:dyDescent="0.7">
      <c r="M41" s="635">
        <v>36</v>
      </c>
      <c r="N41" s="636" t="s">
        <v>188</v>
      </c>
      <c r="O41" s="615">
        <v>27700</v>
      </c>
      <c r="P41" s="691"/>
      <c r="Q41" s="614">
        <f t="shared" si="0"/>
        <v>5.2350000000000001E-2</v>
      </c>
      <c r="R41" s="693"/>
      <c r="S41" s="691"/>
      <c r="T41" s="692"/>
      <c r="V41" s="415">
        <v>0.1047</v>
      </c>
    </row>
    <row r="42" spans="13:22" ht="19.899999999999999" x14ac:dyDescent="0.7">
      <c r="M42" s="635">
        <v>37</v>
      </c>
      <c r="N42" s="636" t="s">
        <v>189</v>
      </c>
      <c r="O42" s="615">
        <v>27900</v>
      </c>
      <c r="P42" s="691"/>
      <c r="Q42" s="614">
        <f t="shared" si="0"/>
        <v>5.1049999999999998E-2</v>
      </c>
      <c r="R42" s="693"/>
      <c r="S42" s="691"/>
      <c r="T42" s="692"/>
      <c r="V42" s="415">
        <v>0.1021</v>
      </c>
    </row>
    <row r="43" spans="13:22" ht="19.899999999999999" x14ac:dyDescent="0.7">
      <c r="M43" s="635">
        <v>38</v>
      </c>
      <c r="N43" s="636" t="s">
        <v>190</v>
      </c>
      <c r="O43" s="615">
        <v>27300</v>
      </c>
      <c r="P43" s="691"/>
      <c r="Q43" s="614">
        <f t="shared" si="0"/>
        <v>5.0900000000000001E-2</v>
      </c>
      <c r="R43" s="693"/>
      <c r="S43" s="691"/>
      <c r="T43" s="692"/>
      <c r="V43" s="415">
        <v>0.1018</v>
      </c>
    </row>
    <row r="44" spans="13:22" ht="19.899999999999999" x14ac:dyDescent="0.7">
      <c r="M44" s="635">
        <v>39</v>
      </c>
      <c r="N44" s="636" t="s">
        <v>191</v>
      </c>
      <c r="O44" s="615">
        <v>27000</v>
      </c>
      <c r="P44" s="691"/>
      <c r="Q44" s="614">
        <f t="shared" si="0"/>
        <v>5.0650000000000001E-2</v>
      </c>
      <c r="R44" s="693"/>
      <c r="S44" s="691"/>
      <c r="T44" s="692"/>
      <c r="V44" s="415">
        <v>0.1013</v>
      </c>
    </row>
    <row r="45" spans="13:22" ht="19.899999999999999" x14ac:dyDescent="0.7">
      <c r="M45" s="635">
        <v>40</v>
      </c>
      <c r="N45" s="636" t="s">
        <v>192</v>
      </c>
      <c r="O45" s="615">
        <v>29000</v>
      </c>
      <c r="P45" s="691"/>
      <c r="Q45" s="614">
        <f t="shared" si="0"/>
        <v>5.1549999999999999E-2</v>
      </c>
      <c r="R45" s="693"/>
      <c r="S45" s="691"/>
      <c r="T45" s="692"/>
      <c r="V45" s="415">
        <v>0.1031</v>
      </c>
    </row>
    <row r="46" spans="13:22" ht="19.899999999999999" x14ac:dyDescent="0.7">
      <c r="M46" s="635">
        <v>41</v>
      </c>
      <c r="N46" s="636" t="s">
        <v>193</v>
      </c>
      <c r="O46" s="615">
        <v>29300</v>
      </c>
      <c r="P46" s="691"/>
      <c r="Q46" s="614">
        <f t="shared" si="0"/>
        <v>5.3900000000000003E-2</v>
      </c>
      <c r="R46" s="693"/>
      <c r="S46" s="691"/>
      <c r="T46" s="692"/>
      <c r="V46" s="415">
        <v>0.10780000000000001</v>
      </c>
    </row>
    <row r="47" spans="13:22" ht="19.899999999999999" x14ac:dyDescent="0.7">
      <c r="M47" s="635">
        <v>42</v>
      </c>
      <c r="N47" s="636" t="s">
        <v>194</v>
      </c>
      <c r="O47" s="615">
        <v>29300</v>
      </c>
      <c r="P47" s="691"/>
      <c r="Q47" s="614">
        <f t="shared" si="0"/>
        <v>5.2049999999999999E-2</v>
      </c>
      <c r="R47" s="693"/>
      <c r="S47" s="691"/>
      <c r="T47" s="692"/>
      <c r="V47" s="415">
        <v>0.1041</v>
      </c>
    </row>
    <row r="48" spans="13:22" ht="19.899999999999999" x14ac:dyDescent="0.7">
      <c r="M48" s="635">
        <v>43</v>
      </c>
      <c r="N48" s="636" t="s">
        <v>195</v>
      </c>
      <c r="O48" s="615">
        <v>28400</v>
      </c>
      <c r="P48" s="691"/>
      <c r="Q48" s="614">
        <f t="shared" si="0"/>
        <v>5.0599999999999999E-2</v>
      </c>
      <c r="R48" s="693"/>
      <c r="S48" s="691"/>
      <c r="T48" s="692"/>
      <c r="V48" s="415">
        <v>0.1012</v>
      </c>
    </row>
    <row r="49" spans="13:22" ht="19.899999999999999" x14ac:dyDescent="0.7">
      <c r="M49" s="635">
        <v>44</v>
      </c>
      <c r="N49" s="636" t="s">
        <v>196</v>
      </c>
      <c r="O49" s="615">
        <v>29000</v>
      </c>
      <c r="P49" s="691"/>
      <c r="Q49" s="614">
        <f t="shared" si="0"/>
        <v>5.1249999999999997E-2</v>
      </c>
      <c r="R49" s="693"/>
      <c r="S49" s="691"/>
      <c r="T49" s="692"/>
      <c r="V49" s="415">
        <v>0.10249999999999999</v>
      </c>
    </row>
    <row r="50" spans="13:22" ht="19.899999999999999" x14ac:dyDescent="0.7">
      <c r="M50" s="635">
        <v>45</v>
      </c>
      <c r="N50" s="636" t="s">
        <v>197</v>
      </c>
      <c r="O50" s="615">
        <v>28800</v>
      </c>
      <c r="P50" s="691"/>
      <c r="Q50" s="614">
        <f t="shared" si="0"/>
        <v>5.0450000000000002E-2</v>
      </c>
      <c r="R50" s="693"/>
      <c r="S50" s="691"/>
      <c r="T50" s="692"/>
      <c r="V50" s="415">
        <v>0.1009</v>
      </c>
    </row>
    <row r="51" spans="13:22" ht="19.899999999999999" x14ac:dyDescent="0.7">
      <c r="M51" s="635">
        <v>46</v>
      </c>
      <c r="N51" s="636" t="s">
        <v>198</v>
      </c>
      <c r="O51" s="615">
        <v>29300</v>
      </c>
      <c r="P51" s="691"/>
      <c r="Q51" s="614">
        <f t="shared" si="0"/>
        <v>5.1549999999999999E-2</v>
      </c>
      <c r="R51" s="693"/>
      <c r="S51" s="691"/>
      <c r="T51" s="692"/>
      <c r="V51" s="415">
        <v>0.1031</v>
      </c>
    </row>
    <row r="52" spans="13:22" ht="19.899999999999999" x14ac:dyDescent="0.7">
      <c r="M52" s="635">
        <v>47</v>
      </c>
      <c r="N52" s="636" t="s">
        <v>199</v>
      </c>
      <c r="O52" s="615">
        <v>31800</v>
      </c>
      <c r="P52" s="691"/>
      <c r="Q52" s="614">
        <f t="shared" si="0"/>
        <v>4.7199999999999999E-2</v>
      </c>
      <c r="R52" s="693"/>
      <c r="S52" s="691"/>
      <c r="T52" s="692"/>
      <c r="V52" s="415">
        <v>9.4399999999999998E-2</v>
      </c>
    </row>
  </sheetData>
  <sheetProtection sheet="1" objects="1" scenarios="1"/>
  <mergeCells count="13">
    <mergeCell ref="M3:O3"/>
    <mergeCell ref="E9:F10"/>
    <mergeCell ref="P4:T4"/>
    <mergeCell ref="M4:N5"/>
    <mergeCell ref="O4:O5"/>
    <mergeCell ref="S6:S52"/>
    <mergeCell ref="T6:T52"/>
    <mergeCell ref="R6:R52"/>
    <mergeCell ref="P6:P52"/>
    <mergeCell ref="B24:K24"/>
    <mergeCell ref="B25:K25"/>
    <mergeCell ref="B26:K26"/>
    <mergeCell ref="B27:K27"/>
  </mergeCells>
  <phoneticPr fontId="4"/>
  <conditionalFormatting sqref="F4">
    <cfRule type="expression" dxfId="49" priority="1">
      <formula>F4=""</formula>
    </cfRule>
  </conditionalFormatting>
  <conditionalFormatting sqref="G11:G16">
    <cfRule type="expression" dxfId="48" priority="2">
      <formula>#REF!&lt;&gt;""</formula>
    </cfRule>
  </conditionalFormatting>
  <hyperlinks>
    <hyperlink ref="B25" r:id="rId1" display="国土交通省発行の専門工事業者向け見積書「様式例」" xr:uid="{8CF2EAA8-042D-4AA0-A5EE-F6A94E61ABAD}"/>
  </hyperlinks>
  <pageMargins left="0.70866141732283472" right="0.70866141732283472" top="0.74803149606299213" bottom="0.74803149606299213"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0D468-E400-4918-9ADC-72DF6B7E2DCB}">
  <sheetPr>
    <tabColor rgb="FFC00000"/>
    <pageSetUpPr fitToPage="1"/>
  </sheetPr>
  <dimension ref="C2:AK40"/>
  <sheetViews>
    <sheetView view="pageBreakPreview" topLeftCell="A15" zoomScale="130" zoomScaleNormal="80" zoomScaleSheetLayoutView="130" workbookViewId="0">
      <selection activeCell="C4" sqref="C4"/>
    </sheetView>
  </sheetViews>
  <sheetFormatPr defaultColWidth="3" defaultRowHeight="15" x14ac:dyDescent="0.7"/>
  <cols>
    <col min="1" max="1" width="3" style="201"/>
    <col min="2" max="2" width="4" style="201" customWidth="1"/>
    <col min="3" max="6" width="3" style="201"/>
    <col min="7" max="7" width="12.625" style="201" customWidth="1"/>
    <col min="8" max="8" width="3" style="201"/>
    <col min="9" max="9" width="2.625" style="201" customWidth="1"/>
    <col min="10" max="10" width="3" style="201" customWidth="1"/>
    <col min="11" max="11" width="6.625" style="201" customWidth="1"/>
    <col min="12" max="12" width="3" style="201"/>
    <col min="13" max="13" width="12" style="201" customWidth="1"/>
    <col min="14" max="25" width="3" style="201"/>
    <col min="26" max="26" width="4" style="201" bestFit="1" customWidth="1"/>
    <col min="27" max="27" width="3" style="201"/>
    <col min="28" max="28" width="4" style="201" bestFit="1" customWidth="1"/>
    <col min="29" max="29" width="1.875" style="201" customWidth="1"/>
    <col min="30" max="31" width="3" style="201"/>
    <col min="32" max="32" width="7" style="201" bestFit="1" customWidth="1"/>
    <col min="33" max="33" width="3" style="201"/>
    <col min="34" max="34" width="3.5" style="201" bestFit="1" customWidth="1"/>
    <col min="35" max="16384" width="3" style="201"/>
  </cols>
  <sheetData>
    <row r="2" spans="3:37" ht="17.850000000000001" customHeight="1" thickBot="1" x14ac:dyDescent="0.75">
      <c r="C2" s="618" t="s">
        <v>458</v>
      </c>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row>
    <row r="3" spans="3:37" ht="20.25" customHeight="1" x14ac:dyDescent="0.7">
      <c r="C3" s="202"/>
      <c r="D3" s="203"/>
      <c r="E3" s="203"/>
      <c r="F3" s="203"/>
      <c r="G3" s="203"/>
      <c r="H3" s="203"/>
      <c r="I3" s="203"/>
      <c r="J3" s="203"/>
      <c r="K3" s="203"/>
      <c r="L3" s="203"/>
      <c r="M3" s="203"/>
      <c r="N3" s="203"/>
      <c r="O3" s="203"/>
      <c r="P3" s="203"/>
      <c r="Q3" s="203"/>
      <c r="R3" s="203"/>
      <c r="T3" s="204"/>
      <c r="U3" s="204"/>
      <c r="V3" s="204"/>
      <c r="W3" s="205" t="s">
        <v>0</v>
      </c>
      <c r="X3" s="206"/>
      <c r="Y3" s="206"/>
      <c r="Z3" s="702"/>
      <c r="AA3" s="702"/>
      <c r="AB3" s="702"/>
      <c r="AC3" s="702"/>
      <c r="AD3" s="207"/>
    </row>
    <row r="4" spans="3:37" ht="20.25" customHeight="1" x14ac:dyDescent="0.7">
      <c r="C4" s="208"/>
      <c r="D4" s="703"/>
      <c r="E4" s="703"/>
      <c r="F4" s="210"/>
      <c r="G4" s="161"/>
      <c r="H4" s="161"/>
      <c r="I4" s="210"/>
      <c r="J4" s="210"/>
      <c r="K4" s="210"/>
      <c r="L4" s="210"/>
      <c r="M4" s="210"/>
      <c r="N4" s="210"/>
      <c r="O4" s="210"/>
      <c r="P4" s="210"/>
      <c r="Q4" s="210"/>
      <c r="R4" s="210"/>
      <c r="S4" s="211"/>
      <c r="T4" s="211"/>
      <c r="U4" s="211"/>
      <c r="V4" s="211"/>
      <c r="W4" s="211"/>
      <c r="X4" s="211"/>
      <c r="Y4" s="211"/>
      <c r="Z4" s="211"/>
      <c r="AA4" s="211"/>
      <c r="AB4" s="211"/>
      <c r="AC4" s="211"/>
      <c r="AD4" s="212"/>
    </row>
    <row r="5" spans="3:37" ht="20.25" customHeight="1" x14ac:dyDescent="0.7">
      <c r="C5" s="591"/>
      <c r="D5" s="592"/>
      <c r="E5" s="592"/>
      <c r="F5" s="592"/>
      <c r="G5" s="592"/>
      <c r="H5" s="592"/>
      <c r="I5" s="706" t="s">
        <v>457</v>
      </c>
      <c r="J5" s="706"/>
      <c r="K5" s="706"/>
      <c r="L5" s="706"/>
      <c r="M5" s="706"/>
      <c r="N5" s="706"/>
      <c r="O5" s="706"/>
      <c r="P5" s="706"/>
      <c r="Q5" s="706"/>
      <c r="R5" s="706"/>
      <c r="S5" s="706"/>
      <c r="T5" s="706"/>
      <c r="U5" s="706"/>
      <c r="V5" s="706"/>
      <c r="W5" s="706"/>
      <c r="X5" s="592"/>
      <c r="Y5" s="592"/>
      <c r="Z5" s="592"/>
      <c r="AA5" s="592"/>
      <c r="AB5" s="592"/>
      <c r="AC5" s="592"/>
      <c r="AD5" s="593"/>
    </row>
    <row r="6" spans="3:37" ht="20.25" customHeight="1" x14ac:dyDescent="0.7">
      <c r="C6" s="202"/>
      <c r="D6" s="203"/>
      <c r="E6" s="203"/>
      <c r="F6" s="203"/>
      <c r="G6" s="203"/>
      <c r="H6" s="203"/>
      <c r="I6" s="203"/>
      <c r="J6" s="203"/>
      <c r="K6" s="203"/>
      <c r="L6" s="203"/>
      <c r="M6" s="203"/>
      <c r="N6" s="203"/>
      <c r="O6" s="203"/>
      <c r="P6" s="203"/>
      <c r="Q6" s="203"/>
      <c r="R6" s="203"/>
      <c r="U6" s="213"/>
      <c r="W6" s="213" t="s">
        <v>2</v>
      </c>
      <c r="X6" s="214">
        <v>7</v>
      </c>
      <c r="Y6" s="214" t="s">
        <v>3</v>
      </c>
      <c r="Z6" s="214">
        <v>12</v>
      </c>
      <c r="AA6" s="214" t="s">
        <v>4</v>
      </c>
      <c r="AB6" s="214">
        <v>12</v>
      </c>
      <c r="AC6" s="214" t="s">
        <v>5</v>
      </c>
      <c r="AD6" s="207"/>
    </row>
    <row r="7" spans="3:37" ht="27.75" customHeight="1" x14ac:dyDescent="0.55000000000000004">
      <c r="C7" s="215"/>
      <c r="D7" s="704" t="s">
        <v>204</v>
      </c>
      <c r="E7" s="704"/>
      <c r="F7" s="704"/>
      <c r="G7" s="704"/>
      <c r="H7" s="704"/>
      <c r="I7" s="704"/>
      <c r="J7" s="704"/>
      <c r="K7" s="216" t="s">
        <v>6</v>
      </c>
      <c r="L7" s="216"/>
      <c r="M7" s="217"/>
      <c r="N7" s="217"/>
      <c r="O7" s="217"/>
      <c r="P7" s="217"/>
      <c r="R7" s="218"/>
      <c r="T7" s="219"/>
      <c r="U7" s="219"/>
      <c r="V7" s="219"/>
      <c r="W7" s="219"/>
      <c r="X7" s="219"/>
      <c r="Y7" s="219"/>
      <c r="Z7" s="219"/>
      <c r="AA7" s="219"/>
      <c r="AB7" s="219"/>
      <c r="AD7" s="220"/>
    </row>
    <row r="8" spans="3:37" ht="20.25" customHeight="1" x14ac:dyDescent="0.55000000000000004">
      <c r="C8" s="215"/>
      <c r="D8" s="221"/>
      <c r="E8" s="221"/>
      <c r="F8" s="221"/>
      <c r="G8" s="221"/>
      <c r="H8" s="221"/>
      <c r="I8" s="221"/>
      <c r="J8" s="218"/>
      <c r="K8" s="218"/>
      <c r="L8" s="218"/>
      <c r="M8" s="218"/>
      <c r="N8" s="218"/>
      <c r="O8" s="218"/>
      <c r="P8" s="218"/>
      <c r="Q8" s="222"/>
      <c r="R8" s="222"/>
      <c r="T8" s="219"/>
      <c r="U8" s="219"/>
      <c r="V8" s="219"/>
      <c r="W8" s="219"/>
      <c r="X8" s="219"/>
      <c r="Y8" s="219"/>
      <c r="Z8" s="219"/>
      <c r="AA8" s="219"/>
      <c r="AB8" s="219"/>
      <c r="AD8" s="220"/>
    </row>
    <row r="9" spans="3:37" s="83" customFormat="1" ht="20.25" customHeight="1" x14ac:dyDescent="0.45">
      <c r="C9" s="223"/>
      <c r="D9" s="705" t="s">
        <v>469</v>
      </c>
      <c r="E9" s="705"/>
      <c r="F9" s="705"/>
      <c r="G9" s="709" t="s">
        <v>205</v>
      </c>
      <c r="H9" s="709"/>
      <c r="I9" s="709"/>
      <c r="J9" s="709"/>
      <c r="K9" s="709"/>
      <c r="L9" s="709"/>
      <c r="N9" s="707" t="s">
        <v>97</v>
      </c>
      <c r="O9" s="707"/>
      <c r="P9" s="707"/>
      <c r="Q9" s="707"/>
      <c r="R9" s="707"/>
      <c r="S9" s="708" t="s">
        <v>409</v>
      </c>
      <c r="T9" s="708"/>
      <c r="U9" s="708"/>
      <c r="V9" s="708"/>
      <c r="W9" s="708"/>
      <c r="X9" s="708"/>
      <c r="Y9" s="708"/>
      <c r="Z9" s="708"/>
      <c r="AA9" s="708"/>
      <c r="AB9" s="708"/>
      <c r="AC9" s="225"/>
      <c r="AD9" s="227"/>
    </row>
    <row r="10" spans="3:37" s="83" customFormat="1" ht="12" customHeight="1" x14ac:dyDescent="0.45">
      <c r="C10" s="223"/>
      <c r="D10" s="228"/>
      <c r="E10" s="228"/>
      <c r="F10" s="228"/>
      <c r="G10" s="229"/>
      <c r="H10" s="229"/>
      <c r="I10" s="229"/>
      <c r="J10" s="229"/>
      <c r="K10" s="229"/>
      <c r="L10" s="225"/>
      <c r="M10" s="225"/>
      <c r="N10" s="225"/>
      <c r="O10" s="225"/>
      <c r="P10" s="225"/>
      <c r="Q10" s="225"/>
      <c r="R10" s="225"/>
      <c r="S10" s="225"/>
      <c r="T10" s="225"/>
      <c r="U10" s="225"/>
      <c r="V10" s="225"/>
      <c r="W10" s="225"/>
      <c r="X10" s="225"/>
      <c r="Y10" s="225"/>
      <c r="Z10" s="225"/>
      <c r="AA10" s="225"/>
      <c r="AB10" s="225"/>
      <c r="AC10" s="225"/>
      <c r="AD10" s="227"/>
    </row>
    <row r="11" spans="3:37" s="83" customFormat="1" ht="20.25" customHeight="1" x14ac:dyDescent="0.45">
      <c r="C11" s="223"/>
      <c r="D11" s="705" t="s">
        <v>470</v>
      </c>
      <c r="E11" s="705"/>
      <c r="F11" s="705"/>
      <c r="G11" s="717" t="s">
        <v>452</v>
      </c>
      <c r="H11" s="717"/>
      <c r="I11" s="717"/>
      <c r="J11" s="717"/>
      <c r="K11" s="717"/>
      <c r="L11" s="717"/>
      <c r="M11" s="224" t="s">
        <v>99</v>
      </c>
      <c r="N11" s="226"/>
      <c r="O11" s="717" t="s">
        <v>455</v>
      </c>
      <c r="P11" s="717"/>
      <c r="Q11" s="717"/>
      <c r="R11" s="717"/>
      <c r="S11" s="717"/>
      <c r="T11" s="225"/>
      <c r="U11" s="225"/>
      <c r="V11" s="224" t="s">
        <v>101</v>
      </c>
      <c r="W11" s="226"/>
      <c r="X11" s="717" t="s">
        <v>456</v>
      </c>
      <c r="Y11" s="717"/>
      <c r="Z11" s="717"/>
      <c r="AA11" s="717"/>
      <c r="AB11" s="717"/>
      <c r="AC11" s="225"/>
      <c r="AD11" s="227"/>
    </row>
    <row r="12" spans="3:37" ht="22.5" customHeight="1" x14ac:dyDescent="0.7">
      <c r="C12" s="230"/>
      <c r="D12" s="231"/>
      <c r="E12" s="231"/>
      <c r="F12" s="231"/>
      <c r="G12" s="231"/>
      <c r="H12" s="231"/>
      <c r="I12" s="231"/>
      <c r="J12" s="231"/>
      <c r="K12" s="231"/>
      <c r="L12" s="231"/>
      <c r="M12" s="231"/>
      <c r="N12" s="231"/>
      <c r="O12" s="231"/>
      <c r="P12" s="231"/>
      <c r="Q12" s="231"/>
      <c r="R12" s="231"/>
      <c r="S12" s="232"/>
      <c r="T12" s="233"/>
      <c r="U12" s="233"/>
      <c r="V12" s="233"/>
      <c r="W12" s="233"/>
      <c r="X12" s="233"/>
      <c r="Y12" s="233"/>
      <c r="Z12" s="233"/>
      <c r="AA12" s="233"/>
      <c r="AB12" s="233"/>
      <c r="AC12" s="233"/>
      <c r="AD12" s="234"/>
    </row>
    <row r="13" spans="3:37" ht="26.25" customHeight="1" x14ac:dyDescent="0.7">
      <c r="C13" s="235"/>
      <c r="D13" s="718" t="s">
        <v>8</v>
      </c>
      <c r="E13" s="719"/>
      <c r="F13" s="719"/>
      <c r="G13" s="720"/>
      <c r="H13" s="712" t="s">
        <v>453</v>
      </c>
      <c r="I13" s="713"/>
      <c r="J13" s="713"/>
      <c r="K13" s="713"/>
      <c r="L13" s="713"/>
      <c r="M13" s="713"/>
      <c r="N13" s="713"/>
      <c r="O13" s="713"/>
      <c r="P13" s="713"/>
      <c r="Q13" s="713"/>
      <c r="R13" s="713"/>
      <c r="S13" s="713"/>
      <c r="T13" s="713"/>
      <c r="U13" s="713"/>
      <c r="V13" s="713"/>
      <c r="W13" s="713"/>
      <c r="X13" s="713"/>
      <c r="Y13" s="713"/>
      <c r="Z13" s="713"/>
      <c r="AA13" s="713"/>
      <c r="AB13" s="713"/>
      <c r="AC13" s="714"/>
      <c r="AD13" s="234"/>
      <c r="AK13" s="161"/>
    </row>
    <row r="14" spans="3:37" ht="26.25" customHeight="1" x14ac:dyDescent="0.7">
      <c r="C14" s="235"/>
      <c r="D14" s="718" t="s">
        <v>9</v>
      </c>
      <c r="E14" s="719"/>
      <c r="F14" s="719"/>
      <c r="G14" s="720"/>
      <c r="H14" s="715" t="s">
        <v>454</v>
      </c>
      <c r="I14" s="715"/>
      <c r="J14" s="715"/>
      <c r="K14" s="715"/>
      <c r="L14" s="715"/>
      <c r="M14" s="715"/>
      <c r="N14" s="715"/>
      <c r="O14" s="715"/>
      <c r="P14" s="715"/>
      <c r="Q14" s="715"/>
      <c r="R14" s="715"/>
      <c r="S14" s="715"/>
      <c r="T14" s="715"/>
      <c r="U14" s="715"/>
      <c r="V14" s="715"/>
      <c r="W14" s="715"/>
      <c r="X14" s="715"/>
      <c r="Y14" s="715"/>
      <c r="Z14" s="715"/>
      <c r="AA14" s="715"/>
      <c r="AB14" s="715"/>
      <c r="AC14" s="715"/>
      <c r="AD14" s="234"/>
    </row>
    <row r="15" spans="3:37" ht="26.25" customHeight="1" x14ac:dyDescent="0.7">
      <c r="C15" s="235"/>
      <c r="D15" s="718" t="s">
        <v>10</v>
      </c>
      <c r="E15" s="719"/>
      <c r="F15" s="719"/>
      <c r="G15" s="720"/>
      <c r="H15" s="206"/>
      <c r="I15" s="206"/>
      <c r="J15" s="206"/>
      <c r="K15" s="206"/>
      <c r="L15" s="206"/>
      <c r="M15" s="206"/>
      <c r="N15" s="248" t="s">
        <v>2</v>
      </c>
      <c r="O15" s="716">
        <v>7</v>
      </c>
      <c r="P15" s="716"/>
      <c r="Q15" s="249" t="s">
        <v>3</v>
      </c>
      <c r="R15" s="716">
        <v>9</v>
      </c>
      <c r="S15" s="716"/>
      <c r="T15" s="249" t="s">
        <v>11</v>
      </c>
      <c r="U15" s="716">
        <v>8</v>
      </c>
      <c r="V15" s="716"/>
      <c r="W15" s="249" t="s">
        <v>5</v>
      </c>
      <c r="X15" s="206" t="s">
        <v>12</v>
      </c>
      <c r="Y15" s="206"/>
      <c r="Z15" s="206"/>
      <c r="AA15" s="206"/>
      <c r="AB15" s="206"/>
      <c r="AC15" s="553"/>
      <c r="AD15" s="234"/>
    </row>
    <row r="16" spans="3:37" ht="26.25" customHeight="1" x14ac:dyDescent="0.7">
      <c r="C16" s="235"/>
      <c r="D16" s="718" t="s">
        <v>13</v>
      </c>
      <c r="E16" s="719"/>
      <c r="F16" s="719"/>
      <c r="G16" s="720"/>
      <c r="H16" s="710" t="s">
        <v>143</v>
      </c>
      <c r="I16" s="710"/>
      <c r="J16" s="710"/>
      <c r="K16" s="710"/>
      <c r="L16" s="710"/>
      <c r="M16" s="710"/>
      <c r="N16" s="710"/>
      <c r="O16" s="710"/>
      <c r="P16" s="710"/>
      <c r="Q16" s="710"/>
      <c r="R16" s="710"/>
      <c r="S16" s="710"/>
      <c r="T16" s="710"/>
      <c r="U16" s="710"/>
      <c r="V16" s="710"/>
      <c r="W16" s="710"/>
      <c r="X16" s="710"/>
      <c r="Y16" s="710"/>
      <c r="Z16" s="710"/>
      <c r="AA16" s="710"/>
      <c r="AB16" s="710"/>
      <c r="AC16" s="711"/>
      <c r="AD16" s="234"/>
    </row>
    <row r="17" spans="3:34" ht="26.25" customHeight="1" x14ac:dyDescent="0.7">
      <c r="C17" s="235"/>
      <c r="D17" s="526" t="s">
        <v>14</v>
      </c>
      <c r="E17" s="237"/>
      <c r="F17" s="237"/>
      <c r="G17" s="239" t="s">
        <v>15</v>
      </c>
      <c r="H17" s="236"/>
      <c r="I17" s="237"/>
      <c r="J17" s="237"/>
      <c r="K17" s="237"/>
      <c r="L17" s="237"/>
      <c r="M17" s="237"/>
      <c r="N17" s="243" t="s">
        <v>2</v>
      </c>
      <c r="O17" s="716">
        <v>7</v>
      </c>
      <c r="P17" s="716"/>
      <c r="Q17" s="239" t="s">
        <v>3</v>
      </c>
      <c r="R17" s="716">
        <v>9</v>
      </c>
      <c r="S17" s="716"/>
      <c r="T17" s="239" t="s">
        <v>11</v>
      </c>
      <c r="U17" s="716">
        <v>8</v>
      </c>
      <c r="V17" s="716"/>
      <c r="W17" s="239" t="s">
        <v>5</v>
      </c>
      <c r="X17" s="237"/>
      <c r="Y17" s="237"/>
      <c r="Z17" s="237"/>
      <c r="AA17" s="237"/>
      <c r="AB17" s="237"/>
      <c r="AC17" s="238"/>
      <c r="AD17" s="234"/>
    </row>
    <row r="18" spans="3:34" ht="26.25" customHeight="1" x14ac:dyDescent="0.7">
      <c r="C18" s="235"/>
      <c r="D18" s="236"/>
      <c r="E18" s="237"/>
      <c r="F18" s="237"/>
      <c r="G18" s="239" t="s">
        <v>16</v>
      </c>
      <c r="H18" s="554"/>
      <c r="I18" s="240"/>
      <c r="J18" s="240"/>
      <c r="K18" s="240"/>
      <c r="L18" s="240"/>
      <c r="M18" s="240"/>
      <c r="N18" s="555" t="s">
        <v>2</v>
      </c>
      <c r="O18" s="716">
        <v>8</v>
      </c>
      <c r="P18" s="716"/>
      <c r="Q18" s="556" t="s">
        <v>3</v>
      </c>
      <c r="R18" s="716">
        <v>4</v>
      </c>
      <c r="S18" s="716"/>
      <c r="T18" s="556" t="s">
        <v>11</v>
      </c>
      <c r="U18" s="716">
        <v>15</v>
      </c>
      <c r="V18" s="716"/>
      <c r="W18" s="556" t="s">
        <v>5</v>
      </c>
      <c r="X18" s="240"/>
      <c r="Y18" s="240"/>
      <c r="Z18" s="240"/>
      <c r="AA18" s="240"/>
      <c r="AB18" s="240"/>
      <c r="AC18" s="557"/>
      <c r="AD18" s="234"/>
    </row>
    <row r="19" spans="3:34" ht="26.25" customHeight="1" x14ac:dyDescent="0.7">
      <c r="C19" s="235"/>
      <c r="D19" s="718" t="s">
        <v>17</v>
      </c>
      <c r="E19" s="719"/>
      <c r="F19" s="719"/>
      <c r="G19" s="720"/>
      <c r="H19" s="718"/>
      <c r="I19" s="719"/>
      <c r="J19" s="719"/>
      <c r="K19" s="719"/>
      <c r="L19" s="719"/>
      <c r="M19" s="719"/>
      <c r="N19" s="719"/>
      <c r="O19" s="719"/>
      <c r="P19" s="719"/>
      <c r="Q19" s="719"/>
      <c r="R19" s="719"/>
      <c r="S19" s="719"/>
      <c r="T19" s="719"/>
      <c r="U19" s="719"/>
      <c r="V19" s="719"/>
      <c r="W19" s="719"/>
      <c r="X19" s="719"/>
      <c r="Y19" s="719"/>
      <c r="Z19" s="719"/>
      <c r="AA19" s="719"/>
      <c r="AB19" s="719"/>
      <c r="AC19" s="720"/>
      <c r="AD19" s="234"/>
    </row>
    <row r="20" spans="3:34" ht="26.25" customHeight="1" x14ac:dyDescent="0.7">
      <c r="C20" s="235"/>
      <c r="D20" s="718" t="s">
        <v>85</v>
      </c>
      <c r="E20" s="719"/>
      <c r="F20" s="719"/>
      <c r="G20" s="720"/>
      <c r="H20" s="718"/>
      <c r="I20" s="719"/>
      <c r="J20" s="719"/>
      <c r="K20" s="719"/>
      <c r="L20" s="719"/>
      <c r="M20" s="719"/>
      <c r="N20" s="719"/>
      <c r="O20" s="719"/>
      <c r="P20" s="719"/>
      <c r="Q20" s="719"/>
      <c r="R20" s="719"/>
      <c r="S20" s="719"/>
      <c r="T20" s="719"/>
      <c r="U20" s="719"/>
      <c r="V20" s="719"/>
      <c r="W20" s="719"/>
      <c r="X20" s="719"/>
      <c r="Y20" s="719"/>
      <c r="Z20" s="719"/>
      <c r="AA20" s="719"/>
      <c r="AB20" s="719"/>
      <c r="AC20" s="720"/>
      <c r="AD20" s="234"/>
    </row>
    <row r="21" spans="3:34" ht="25.5" customHeight="1" x14ac:dyDescent="0.7">
      <c r="C21" s="230"/>
      <c r="D21" s="231"/>
      <c r="E21" s="231"/>
      <c r="F21" s="231"/>
      <c r="G21" s="231"/>
      <c r="H21" s="231"/>
      <c r="I21" s="231"/>
      <c r="J21" s="231"/>
      <c r="K21" s="231"/>
      <c r="L21" s="231"/>
      <c r="M21" s="231"/>
      <c r="N21" s="231"/>
      <c r="O21" s="231"/>
      <c r="P21" s="231"/>
      <c r="Q21" s="231"/>
      <c r="R21" s="231"/>
      <c r="S21" s="232"/>
      <c r="T21" s="233"/>
      <c r="U21" s="233"/>
      <c r="V21" s="233"/>
      <c r="W21" s="233"/>
      <c r="X21" s="233"/>
      <c r="Y21" s="233"/>
      <c r="Z21" s="233"/>
      <c r="AA21" s="233"/>
      <c r="AB21" s="233"/>
      <c r="AC21" s="233"/>
      <c r="AD21" s="234"/>
    </row>
    <row r="22" spans="3:34" ht="38.25" customHeight="1" x14ac:dyDescent="0.7">
      <c r="C22" s="230"/>
      <c r="D22" s="739" t="s">
        <v>129</v>
      </c>
      <c r="E22" s="740"/>
      <c r="F22" s="740"/>
      <c r="G22" s="740"/>
      <c r="H22" s="740"/>
      <c r="I22" s="740"/>
      <c r="J22" s="741">
        <f>SUM(N28:AA37)</f>
        <v>5021975.28</v>
      </c>
      <c r="K22" s="741"/>
      <c r="L22" s="741"/>
      <c r="M22" s="741"/>
      <c r="N22" s="741"/>
      <c r="O22" s="741"/>
      <c r="P22" s="741"/>
      <c r="Q22" s="241" t="s">
        <v>18</v>
      </c>
      <c r="S22" s="236"/>
      <c r="T22" s="242"/>
      <c r="U22" s="243" t="s">
        <v>19</v>
      </c>
      <c r="V22" s="239"/>
      <c r="W22" s="742">
        <f>IF($J$22="","",$J$22*$AA$23)</f>
        <v>502197.52800000005</v>
      </c>
      <c r="X22" s="742"/>
      <c r="Y22" s="742"/>
      <c r="Z22" s="742"/>
      <c r="AA22" s="742"/>
      <c r="AB22" s="742"/>
      <c r="AC22" s="244" t="s">
        <v>7</v>
      </c>
      <c r="AD22" s="245"/>
    </row>
    <row r="23" spans="3:34" ht="38.25" customHeight="1" x14ac:dyDescent="0.7">
      <c r="C23" s="230"/>
      <c r="D23" s="739" t="s">
        <v>130</v>
      </c>
      <c r="E23" s="740"/>
      <c r="F23" s="740"/>
      <c r="G23" s="740"/>
      <c r="H23" s="740"/>
      <c r="I23" s="740"/>
      <c r="J23" s="741">
        <f>IF($J$22="","",$J$22+$W$22)</f>
        <v>5524172.8080000002</v>
      </c>
      <c r="K23" s="741"/>
      <c r="L23" s="741"/>
      <c r="M23" s="741"/>
      <c r="N23" s="741"/>
      <c r="O23" s="741"/>
      <c r="P23" s="741"/>
      <c r="Q23" s="241" t="s">
        <v>18</v>
      </c>
      <c r="S23" s="246"/>
      <c r="T23" s="247"/>
      <c r="U23" s="248" t="s">
        <v>20</v>
      </c>
      <c r="V23" s="206"/>
      <c r="W23" s="206"/>
      <c r="X23" s="206"/>
      <c r="Y23" s="247"/>
      <c r="Z23" s="249"/>
      <c r="AA23" s="743">
        <v>0.1</v>
      </c>
      <c r="AB23" s="743"/>
      <c r="AC23" s="250"/>
      <c r="AD23" s="245"/>
    </row>
    <row r="24" spans="3:34" ht="18.75" customHeight="1" x14ac:dyDescent="0.7">
      <c r="C24" s="230"/>
      <c r="D24" s="251"/>
      <c r="E24" s="252"/>
      <c r="F24" s="253"/>
      <c r="G24" s="252"/>
      <c r="H24" s="252"/>
      <c r="I24" s="253"/>
      <c r="J24" s="254"/>
      <c r="K24" s="254"/>
      <c r="L24" s="254"/>
      <c r="M24" s="254"/>
      <c r="N24" s="254"/>
      <c r="O24" s="254"/>
      <c r="P24" s="254"/>
      <c r="Q24" s="255"/>
      <c r="S24" s="256"/>
      <c r="T24" s="257"/>
      <c r="U24" s="213"/>
      <c r="V24" s="256"/>
      <c r="W24" s="256"/>
      <c r="X24" s="256"/>
      <c r="Y24" s="257"/>
      <c r="Z24" s="214"/>
      <c r="AA24" s="258"/>
      <c r="AB24" s="258"/>
      <c r="AC24" s="214"/>
      <c r="AD24" s="245"/>
    </row>
    <row r="25" spans="3:34" ht="20.25" customHeight="1" x14ac:dyDescent="0.45">
      <c r="C25" s="235"/>
      <c r="D25" s="83" t="s">
        <v>38</v>
      </c>
      <c r="E25" s="256"/>
      <c r="F25" s="256"/>
      <c r="G25" s="256"/>
      <c r="H25" s="256"/>
      <c r="I25" s="256"/>
      <c r="J25" s="256"/>
      <c r="K25" s="83"/>
      <c r="L25" s="83"/>
      <c r="M25" s="259"/>
      <c r="N25" s="256"/>
      <c r="O25" s="256"/>
      <c r="P25" s="256"/>
      <c r="Q25" s="256"/>
      <c r="R25" s="256"/>
      <c r="S25" s="256"/>
      <c r="T25" s="256"/>
      <c r="U25" s="256"/>
      <c r="V25" s="256"/>
      <c r="W25" s="256"/>
      <c r="X25" s="256"/>
      <c r="Y25" s="256"/>
      <c r="Z25" s="256"/>
      <c r="AA25" s="256"/>
      <c r="AB25" s="256"/>
      <c r="AC25" s="256"/>
      <c r="AD25" s="234"/>
      <c r="AH25" s="219"/>
    </row>
    <row r="26" spans="3:34" ht="24.75" customHeight="1" x14ac:dyDescent="0.7">
      <c r="C26" s="235"/>
      <c r="D26" s="728" t="s">
        <v>23</v>
      </c>
      <c r="E26" s="729"/>
      <c r="F26" s="729"/>
      <c r="G26" s="729"/>
      <c r="H26" s="729"/>
      <c r="I26" s="729"/>
      <c r="J26" s="729"/>
      <c r="K26" s="729"/>
      <c r="L26" s="729"/>
      <c r="M26" s="730"/>
      <c r="N26" s="731" t="s">
        <v>24</v>
      </c>
      <c r="O26" s="716"/>
      <c r="P26" s="716"/>
      <c r="Q26" s="716"/>
      <c r="R26" s="716"/>
      <c r="S26" s="716"/>
      <c r="T26" s="716"/>
      <c r="U26" s="716"/>
      <c r="V26" s="716"/>
      <c r="W26" s="716"/>
      <c r="X26" s="716"/>
      <c r="Y26" s="716"/>
      <c r="Z26" s="716"/>
      <c r="AA26" s="716"/>
      <c r="AB26" s="716"/>
      <c r="AC26" s="732"/>
      <c r="AD26" s="234"/>
      <c r="AH26" s="260"/>
    </row>
    <row r="27" spans="3:34" ht="24.75" customHeight="1" x14ac:dyDescent="0.7">
      <c r="C27" s="235"/>
      <c r="D27" s="528" t="s">
        <v>25</v>
      </c>
      <c r="E27" s="529"/>
      <c r="F27" s="534"/>
      <c r="G27" s="534"/>
      <c r="H27" s="534"/>
      <c r="I27" s="534"/>
      <c r="J27" s="534"/>
      <c r="K27" s="534"/>
      <c r="L27" s="534"/>
      <c r="M27" s="535"/>
      <c r="N27" s="733">
        <f>SUM(N28:AA37)</f>
        <v>5021975.28</v>
      </c>
      <c r="O27" s="734"/>
      <c r="P27" s="734"/>
      <c r="Q27" s="734"/>
      <c r="R27" s="734"/>
      <c r="S27" s="734"/>
      <c r="T27" s="734"/>
      <c r="U27" s="734"/>
      <c r="V27" s="734"/>
      <c r="W27" s="734"/>
      <c r="X27" s="734"/>
      <c r="Y27" s="734"/>
      <c r="Z27" s="734"/>
      <c r="AA27" s="734"/>
      <c r="AB27" s="536" t="s">
        <v>18</v>
      </c>
      <c r="AC27" s="537"/>
      <c r="AD27" s="234"/>
      <c r="AH27" s="264"/>
    </row>
    <row r="28" spans="3:34" ht="24.75" customHeight="1" x14ac:dyDescent="0.7">
      <c r="C28" s="235"/>
      <c r="D28" s="530"/>
      <c r="E28" s="531"/>
      <c r="F28" s="746" t="s">
        <v>406</v>
      </c>
      <c r="G28" s="747"/>
      <c r="H28" s="262"/>
      <c r="I28" s="237"/>
      <c r="J28" s="237"/>
      <c r="K28" s="538"/>
      <c r="L28" s="538"/>
      <c r="M28" s="539"/>
      <c r="N28" s="735"/>
      <c r="O28" s="736"/>
      <c r="P28" s="736"/>
      <c r="Q28" s="736"/>
      <c r="R28" s="736"/>
      <c r="S28" s="736"/>
      <c r="T28" s="736"/>
      <c r="U28" s="736"/>
      <c r="V28" s="736"/>
      <c r="W28" s="736"/>
      <c r="X28" s="736"/>
      <c r="Y28" s="736"/>
      <c r="Z28" s="736"/>
      <c r="AA28" s="736"/>
      <c r="AB28" s="262"/>
      <c r="AC28" s="263"/>
      <c r="AD28" s="234"/>
    </row>
    <row r="29" spans="3:34" ht="24.75" customHeight="1" x14ac:dyDescent="0.7">
      <c r="C29" s="235"/>
      <c r="D29" s="698" t="s">
        <v>446</v>
      </c>
      <c r="E29" s="699"/>
      <c r="F29" s="718" t="s">
        <v>424</v>
      </c>
      <c r="G29" s="719"/>
      <c r="H29" s="269"/>
      <c r="I29" s="240"/>
      <c r="J29" s="240"/>
      <c r="K29" s="540"/>
      <c r="L29" s="540"/>
      <c r="M29" s="314"/>
      <c r="N29" s="735">
        <f>'【ｼｰﾄ3】材料費・労務費 明細'!$L$34</f>
        <v>255740</v>
      </c>
      <c r="O29" s="736"/>
      <c r="P29" s="736"/>
      <c r="Q29" s="736"/>
      <c r="R29" s="736"/>
      <c r="S29" s="736"/>
      <c r="T29" s="736"/>
      <c r="U29" s="736"/>
      <c r="V29" s="736"/>
      <c r="W29" s="736"/>
      <c r="X29" s="736"/>
      <c r="Y29" s="736"/>
      <c r="Z29" s="736"/>
      <c r="AA29" s="736"/>
      <c r="AB29" s="262" t="s">
        <v>18</v>
      </c>
      <c r="AC29" s="270"/>
      <c r="AD29" s="234"/>
    </row>
    <row r="30" spans="3:34" ht="24.75" customHeight="1" x14ac:dyDescent="0.7">
      <c r="C30" s="235"/>
      <c r="D30" s="698" t="s">
        <v>446</v>
      </c>
      <c r="E30" s="699"/>
      <c r="F30" s="718" t="s">
        <v>425</v>
      </c>
      <c r="G30" s="719"/>
      <c r="H30" s="269"/>
      <c r="I30" s="240"/>
      <c r="J30" s="240"/>
      <c r="K30" s="540"/>
      <c r="L30" s="540"/>
      <c r="M30" s="314"/>
      <c r="N30" s="735">
        <f>'【ｼｰﾄ3】材料費・労務費 明細'!$L$35</f>
        <v>2939924</v>
      </c>
      <c r="O30" s="736"/>
      <c r="P30" s="736"/>
      <c r="Q30" s="736"/>
      <c r="R30" s="736"/>
      <c r="S30" s="736"/>
      <c r="T30" s="736"/>
      <c r="U30" s="736"/>
      <c r="V30" s="736"/>
      <c r="W30" s="736"/>
      <c r="X30" s="736"/>
      <c r="Y30" s="736"/>
      <c r="Z30" s="736"/>
      <c r="AA30" s="736"/>
      <c r="AB30" s="269" t="s">
        <v>18</v>
      </c>
      <c r="AC30" s="270"/>
      <c r="AD30" s="234"/>
    </row>
    <row r="31" spans="3:34" ht="24.75" customHeight="1" x14ac:dyDescent="0.7">
      <c r="C31" s="235"/>
      <c r="D31" s="698" t="s">
        <v>447</v>
      </c>
      <c r="E31" s="699"/>
      <c r="F31" s="744" t="s">
        <v>144</v>
      </c>
      <c r="G31" s="745"/>
      <c r="H31" s="737" t="s">
        <v>404</v>
      </c>
      <c r="I31" s="737"/>
      <c r="J31" s="737"/>
      <c r="K31" s="626">
        <f>【初期設定】都道府県名入力!G16*100</f>
        <v>16.91</v>
      </c>
      <c r="L31" s="540" t="s">
        <v>405</v>
      </c>
      <c r="M31" s="544"/>
      <c r="N31" s="724">
        <f>'【ｼｰﾄ4】法定福利費・建退共掛金 明細'!J16</f>
        <v>497141</v>
      </c>
      <c r="O31" s="725"/>
      <c r="P31" s="725"/>
      <c r="Q31" s="725"/>
      <c r="R31" s="725"/>
      <c r="S31" s="725"/>
      <c r="T31" s="725"/>
      <c r="U31" s="725"/>
      <c r="V31" s="725"/>
      <c r="W31" s="725"/>
      <c r="X31" s="725"/>
      <c r="Y31" s="725"/>
      <c r="Z31" s="725"/>
      <c r="AA31" s="725"/>
      <c r="AB31" s="404" t="s">
        <v>18</v>
      </c>
      <c r="AC31" s="405"/>
      <c r="AD31" s="234"/>
    </row>
    <row r="32" spans="3:34" ht="24.75" customHeight="1" x14ac:dyDescent="0.7">
      <c r="C32" s="235"/>
      <c r="D32" s="698" t="s">
        <v>447</v>
      </c>
      <c r="E32" s="699"/>
      <c r="F32" s="744" t="s">
        <v>145</v>
      </c>
      <c r="G32" s="745"/>
      <c r="H32" s="541"/>
      <c r="I32" s="542"/>
      <c r="J32" s="542"/>
      <c r="K32" s="543"/>
      <c r="L32" s="543"/>
      <c r="M32" s="544"/>
      <c r="N32" s="724">
        <f>'【ｼｰﾄ4】法定福利費・建退共掛金 明細'!J21</f>
        <v>27834</v>
      </c>
      <c r="O32" s="725"/>
      <c r="P32" s="725"/>
      <c r="Q32" s="725"/>
      <c r="R32" s="725"/>
      <c r="S32" s="725"/>
      <c r="T32" s="725"/>
      <c r="U32" s="725"/>
      <c r="V32" s="725"/>
      <c r="W32" s="725"/>
      <c r="X32" s="725"/>
      <c r="Y32" s="725"/>
      <c r="Z32" s="725"/>
      <c r="AA32" s="725"/>
      <c r="AB32" s="406" t="s">
        <v>18</v>
      </c>
      <c r="AC32" s="407"/>
      <c r="AD32" s="234"/>
    </row>
    <row r="33" spans="3:36" ht="24.75" customHeight="1" x14ac:dyDescent="0.7">
      <c r="C33" s="235"/>
      <c r="D33" s="698" t="s">
        <v>449</v>
      </c>
      <c r="E33" s="699"/>
      <c r="F33" s="718" t="s">
        <v>35</v>
      </c>
      <c r="G33" s="719"/>
      <c r="H33" s="737"/>
      <c r="I33" s="737"/>
      <c r="J33" s="737"/>
      <c r="K33" s="589"/>
      <c r="L33" s="540"/>
      <c r="M33" s="314"/>
      <c r="N33" s="735">
        <f>'【ｼｰﾄ5】安全衛生経費 明細(積み上げ計上分)'!I56</f>
        <v>258804</v>
      </c>
      <c r="O33" s="736"/>
      <c r="P33" s="736"/>
      <c r="Q33" s="736"/>
      <c r="R33" s="736"/>
      <c r="S33" s="736"/>
      <c r="T33" s="736"/>
      <c r="U33" s="736"/>
      <c r="V33" s="736"/>
      <c r="W33" s="736"/>
      <c r="X33" s="736"/>
      <c r="Y33" s="736"/>
      <c r="Z33" s="736"/>
      <c r="AA33" s="736"/>
      <c r="AB33" s="262" t="s">
        <v>18</v>
      </c>
      <c r="AC33" s="263"/>
      <c r="AD33" s="234"/>
    </row>
    <row r="34" spans="3:36" ht="24.75" customHeight="1" x14ac:dyDescent="0.7">
      <c r="C34" s="235"/>
      <c r="D34" s="698" t="s">
        <v>448</v>
      </c>
      <c r="E34" s="699"/>
      <c r="F34" s="526" t="s">
        <v>429</v>
      </c>
      <c r="G34" s="237"/>
      <c r="H34" s="546"/>
      <c r="I34" s="547"/>
      <c r="J34" s="547"/>
      <c r="K34" s="547"/>
      <c r="L34" s="547"/>
      <c r="M34" s="548"/>
      <c r="N34" s="726">
        <f>'【ｼｰﾄ8】雇用に伴う必要経費 明細'!I26</f>
        <v>646783.28</v>
      </c>
      <c r="O34" s="727"/>
      <c r="P34" s="727"/>
      <c r="Q34" s="727"/>
      <c r="R34" s="727"/>
      <c r="S34" s="727"/>
      <c r="T34" s="727"/>
      <c r="U34" s="727"/>
      <c r="V34" s="727"/>
      <c r="W34" s="727"/>
      <c r="X34" s="727"/>
      <c r="Y34" s="727"/>
      <c r="Z34" s="727"/>
      <c r="AA34" s="727"/>
      <c r="AB34" s="276" t="s">
        <v>18</v>
      </c>
      <c r="AC34" s="277"/>
      <c r="AD34" s="234"/>
    </row>
    <row r="35" spans="3:36" ht="24.75" customHeight="1" x14ac:dyDescent="0.7">
      <c r="C35" s="235"/>
      <c r="D35" s="700"/>
      <c r="E35" s="701"/>
      <c r="F35" s="718" t="s">
        <v>428</v>
      </c>
      <c r="G35" s="719"/>
      <c r="H35" s="737"/>
      <c r="I35" s="737"/>
      <c r="J35" s="737"/>
      <c r="K35" s="545"/>
      <c r="L35" s="540"/>
      <c r="M35" s="314"/>
      <c r="N35" s="735">
        <v>395749</v>
      </c>
      <c r="O35" s="736"/>
      <c r="P35" s="736"/>
      <c r="Q35" s="736"/>
      <c r="R35" s="736"/>
      <c r="S35" s="736"/>
      <c r="T35" s="736"/>
      <c r="U35" s="736"/>
      <c r="V35" s="736"/>
      <c r="W35" s="736"/>
      <c r="X35" s="736"/>
      <c r="Y35" s="736"/>
      <c r="Z35" s="736"/>
      <c r="AA35" s="736"/>
      <c r="AB35" s="262" t="s">
        <v>421</v>
      </c>
      <c r="AC35" s="263"/>
      <c r="AD35" s="234"/>
    </row>
    <row r="36" spans="3:36" ht="24.75" customHeight="1" x14ac:dyDescent="0.7">
      <c r="C36" s="235"/>
      <c r="D36" s="530"/>
      <c r="E36" s="531"/>
      <c r="F36" s="718"/>
      <c r="G36" s="719"/>
      <c r="H36" s="738"/>
      <c r="I36" s="738"/>
      <c r="J36" s="738"/>
      <c r="K36" s="527"/>
      <c r="L36" s="267"/>
      <c r="M36" s="268"/>
      <c r="N36" s="735"/>
      <c r="O36" s="736"/>
      <c r="P36" s="736"/>
      <c r="Q36" s="736"/>
      <c r="R36" s="736"/>
      <c r="S36" s="736"/>
      <c r="T36" s="736"/>
      <c r="U36" s="736"/>
      <c r="V36" s="736"/>
      <c r="W36" s="736"/>
      <c r="X36" s="736"/>
      <c r="Y36" s="736"/>
      <c r="Z36" s="736"/>
      <c r="AA36" s="736"/>
      <c r="AB36" s="262"/>
      <c r="AC36" s="263"/>
      <c r="AD36" s="234"/>
    </row>
    <row r="37" spans="3:36" ht="24.75" customHeight="1" x14ac:dyDescent="0.7">
      <c r="C37" s="235"/>
      <c r="D37" s="532"/>
      <c r="E37" s="533"/>
      <c r="F37" s="731"/>
      <c r="G37" s="716"/>
      <c r="H37" s="272"/>
      <c r="I37" s="273"/>
      <c r="J37" s="273"/>
      <c r="K37" s="273"/>
      <c r="L37" s="273"/>
      <c r="M37" s="274"/>
      <c r="N37" s="726"/>
      <c r="O37" s="727"/>
      <c r="P37" s="727"/>
      <c r="Q37" s="727"/>
      <c r="R37" s="727"/>
      <c r="S37" s="727"/>
      <c r="T37" s="727"/>
      <c r="U37" s="727"/>
      <c r="V37" s="727"/>
      <c r="W37" s="727"/>
      <c r="X37" s="727"/>
      <c r="Y37" s="727"/>
      <c r="Z37" s="727"/>
      <c r="AA37" s="727"/>
      <c r="AB37" s="276"/>
      <c r="AC37" s="277"/>
      <c r="AD37" s="234"/>
    </row>
    <row r="38" spans="3:36" ht="8.1" customHeight="1" x14ac:dyDescent="0.7">
      <c r="C38" s="235"/>
      <c r="D38" s="256"/>
      <c r="E38" s="256"/>
      <c r="F38" s="278"/>
      <c r="G38" s="261"/>
      <c r="H38" s="279"/>
      <c r="I38" s="280"/>
      <c r="J38" s="280"/>
      <c r="K38" s="280"/>
      <c r="L38" s="280"/>
      <c r="M38" s="280"/>
      <c r="N38" s="281"/>
      <c r="O38" s="281"/>
      <c r="P38" s="281"/>
      <c r="Q38" s="281"/>
      <c r="R38" s="281"/>
      <c r="S38" s="281"/>
      <c r="T38" s="281"/>
      <c r="U38" s="281"/>
      <c r="V38" s="281"/>
      <c r="W38" s="281"/>
      <c r="X38" s="281"/>
      <c r="Y38" s="281"/>
      <c r="Z38" s="281"/>
      <c r="AA38" s="281"/>
      <c r="AB38" s="211"/>
      <c r="AC38" s="213"/>
      <c r="AD38" s="234"/>
    </row>
    <row r="39" spans="3:36" ht="20.25" customHeight="1" thickBot="1" x14ac:dyDescent="0.75">
      <c r="C39" s="282"/>
      <c r="D39" s="283"/>
      <c r="E39" s="283"/>
      <c r="F39" s="284"/>
      <c r="G39" s="285"/>
      <c r="H39" s="286"/>
      <c r="I39" s="200"/>
      <c r="J39" s="200"/>
      <c r="K39" s="287"/>
      <c r="L39" s="200"/>
      <c r="M39" s="200"/>
      <c r="N39" s="287"/>
      <c r="O39" s="287"/>
      <c r="P39" s="287"/>
      <c r="Q39" s="287"/>
      <c r="R39" s="287"/>
      <c r="S39" s="287"/>
      <c r="T39" s="287"/>
      <c r="U39" s="287"/>
      <c r="V39" s="287"/>
      <c r="W39" s="287"/>
      <c r="X39" s="287"/>
      <c r="Y39" s="287"/>
      <c r="Z39" s="287"/>
      <c r="AA39" s="287"/>
      <c r="AB39" s="286"/>
      <c r="AC39" s="288" t="s">
        <v>37</v>
      </c>
      <c r="AD39" s="289"/>
      <c r="AJ39" s="213"/>
    </row>
    <row r="40" spans="3:36" ht="35.1" customHeight="1" thickBot="1" x14ac:dyDescent="0.75">
      <c r="C40" s="721" t="s">
        <v>104</v>
      </c>
      <c r="D40" s="722"/>
      <c r="E40" s="722"/>
      <c r="F40" s="722"/>
      <c r="G40" s="722"/>
      <c r="H40" s="722"/>
      <c r="I40" s="722"/>
      <c r="J40" s="722"/>
      <c r="K40" s="722"/>
      <c r="L40" s="722"/>
      <c r="M40" s="722"/>
      <c r="N40" s="722"/>
      <c r="O40" s="722"/>
      <c r="P40" s="722"/>
      <c r="Q40" s="722"/>
      <c r="R40" s="722"/>
      <c r="S40" s="722"/>
      <c r="T40" s="722"/>
      <c r="U40" s="722"/>
      <c r="V40" s="722"/>
      <c r="W40" s="722"/>
      <c r="X40" s="722"/>
      <c r="Y40" s="722"/>
      <c r="Z40" s="722"/>
      <c r="AA40" s="722"/>
      <c r="AB40" s="722"/>
      <c r="AC40" s="722"/>
      <c r="AD40" s="723"/>
    </row>
  </sheetData>
  <mergeCells count="72">
    <mergeCell ref="F37:G37"/>
    <mergeCell ref="F32:G32"/>
    <mergeCell ref="F33:G33"/>
    <mergeCell ref="F35:G35"/>
    <mergeCell ref="F36:G36"/>
    <mergeCell ref="D19:G19"/>
    <mergeCell ref="D20:G20"/>
    <mergeCell ref="D22:I22"/>
    <mergeCell ref="D23:I23"/>
    <mergeCell ref="H35:J35"/>
    <mergeCell ref="H19:AC19"/>
    <mergeCell ref="H20:AC20"/>
    <mergeCell ref="J22:P22"/>
    <mergeCell ref="W22:AB22"/>
    <mergeCell ref="J23:P23"/>
    <mergeCell ref="AA23:AB23"/>
    <mergeCell ref="H31:J31"/>
    <mergeCell ref="F29:G29"/>
    <mergeCell ref="F30:G30"/>
    <mergeCell ref="F31:G31"/>
    <mergeCell ref="F28:G28"/>
    <mergeCell ref="C40:AD40"/>
    <mergeCell ref="N31:AA31"/>
    <mergeCell ref="N32:AA32"/>
    <mergeCell ref="N37:AA37"/>
    <mergeCell ref="D26:M26"/>
    <mergeCell ref="N26:AC26"/>
    <mergeCell ref="N27:AA27"/>
    <mergeCell ref="N28:AA28"/>
    <mergeCell ref="N30:AA30"/>
    <mergeCell ref="N29:AA29"/>
    <mergeCell ref="N33:AA33"/>
    <mergeCell ref="N34:AA34"/>
    <mergeCell ref="N36:AA36"/>
    <mergeCell ref="H33:J33"/>
    <mergeCell ref="H36:J36"/>
    <mergeCell ref="N35:AA35"/>
    <mergeCell ref="O17:P17"/>
    <mergeCell ref="R17:S17"/>
    <mergeCell ref="U17:V17"/>
    <mergeCell ref="O18:P18"/>
    <mergeCell ref="R18:S18"/>
    <mergeCell ref="U18:V18"/>
    <mergeCell ref="D11:F11"/>
    <mergeCell ref="H16:AC16"/>
    <mergeCell ref="H13:AC13"/>
    <mergeCell ref="H14:AC14"/>
    <mergeCell ref="O15:P15"/>
    <mergeCell ref="R15:S15"/>
    <mergeCell ref="U15:V15"/>
    <mergeCell ref="G11:L11"/>
    <mergeCell ref="O11:S11"/>
    <mergeCell ref="X11:AB11"/>
    <mergeCell ref="D13:G13"/>
    <mergeCell ref="D14:G14"/>
    <mergeCell ref="D15:G15"/>
    <mergeCell ref="D16:G16"/>
    <mergeCell ref="Z3:AC3"/>
    <mergeCell ref="D4:E4"/>
    <mergeCell ref="D7:J7"/>
    <mergeCell ref="D9:F9"/>
    <mergeCell ref="I5:W5"/>
    <mergeCell ref="N9:R9"/>
    <mergeCell ref="S9:AB9"/>
    <mergeCell ref="G9:L9"/>
    <mergeCell ref="D34:E34"/>
    <mergeCell ref="D35:E35"/>
    <mergeCell ref="D29:E29"/>
    <mergeCell ref="D30:E30"/>
    <mergeCell ref="D31:E31"/>
    <mergeCell ref="D32:E32"/>
    <mergeCell ref="D33:E33"/>
  </mergeCells>
  <phoneticPr fontId="4"/>
  <conditionalFormatting sqref="D7:J7">
    <cfRule type="expression" dxfId="47" priority="15">
      <formula>D7=""</formula>
    </cfRule>
    <cfRule type="expression" dxfId="46" priority="32">
      <formula>$D$7&lt;&gt;""</formula>
    </cfRule>
  </conditionalFormatting>
  <conditionalFormatting sqref="G9">
    <cfRule type="expression" dxfId="45" priority="13">
      <formula>G9=""</formula>
    </cfRule>
    <cfRule type="expression" dxfId="44" priority="14">
      <formula>$D$7&lt;&gt;""</formula>
    </cfRule>
  </conditionalFormatting>
  <conditionalFormatting sqref="G11">
    <cfRule type="expression" dxfId="43" priority="9">
      <formula>G11=""</formula>
    </cfRule>
    <cfRule type="expression" dxfId="42" priority="10">
      <formula>$D$7&lt;&gt;""</formula>
    </cfRule>
  </conditionalFormatting>
  <conditionalFormatting sqref="H13:H14">
    <cfRule type="expression" dxfId="41" priority="1">
      <formula>H13=""</formula>
    </cfRule>
    <cfRule type="expression" dxfId="40" priority="2">
      <formula>$D$7&lt;&gt;""</formula>
    </cfRule>
  </conditionalFormatting>
  <conditionalFormatting sqref="J22:J23 I24:J24">
    <cfRule type="expression" dxfId="39" priority="20">
      <formula>$J$22&lt;&gt;""</formula>
    </cfRule>
  </conditionalFormatting>
  <conditionalFormatting sqref="O11">
    <cfRule type="expression" dxfId="38" priority="7">
      <formula>O11=""</formula>
    </cfRule>
    <cfRule type="expression" dxfId="37" priority="8">
      <formula>$D$7&lt;&gt;""</formula>
    </cfRule>
  </conditionalFormatting>
  <conditionalFormatting sqref="O15:P15">
    <cfRule type="expression" dxfId="36" priority="48">
      <formula>$O$15&lt;&gt;""</formula>
    </cfRule>
  </conditionalFormatting>
  <conditionalFormatting sqref="O17:P17">
    <cfRule type="expression" dxfId="35" priority="40">
      <formula>$O$17&lt;&gt;""</formula>
    </cfRule>
  </conditionalFormatting>
  <conditionalFormatting sqref="O17:P18">
    <cfRule type="expression" dxfId="34" priority="44">
      <formula>$O$15&lt;&gt;""</formula>
    </cfRule>
  </conditionalFormatting>
  <conditionalFormatting sqref="O18:P18">
    <cfRule type="expression" dxfId="33" priority="37">
      <formula>$O$18&lt;&gt;""</formula>
    </cfRule>
  </conditionalFormatting>
  <conditionalFormatting sqref="R15:S15">
    <cfRule type="expression" dxfId="32" priority="46">
      <formula>$R$15&lt;&gt;""</formula>
    </cfRule>
    <cfRule type="expression" dxfId="31" priority="47">
      <formula>$O$15&lt;&gt;""</formula>
    </cfRule>
  </conditionalFormatting>
  <conditionalFormatting sqref="R17:S17">
    <cfRule type="expression" dxfId="30" priority="39">
      <formula>$R$17&lt;&gt;""</formula>
    </cfRule>
  </conditionalFormatting>
  <conditionalFormatting sqref="R17:S18">
    <cfRule type="expression" dxfId="29" priority="43">
      <formula>$O$15&lt;&gt;""</formula>
    </cfRule>
  </conditionalFormatting>
  <conditionalFormatting sqref="R18:S18">
    <cfRule type="expression" dxfId="28" priority="36">
      <formula>$R$18&lt;&gt;""</formula>
    </cfRule>
  </conditionalFormatting>
  <conditionalFormatting sqref="S9">
    <cfRule type="expression" dxfId="27" priority="11">
      <formula>S9=""</formula>
    </cfRule>
    <cfRule type="expression" dxfId="26" priority="12">
      <formula>$D$7&lt;&gt;""</formula>
    </cfRule>
  </conditionalFormatting>
  <conditionalFormatting sqref="U15:V15">
    <cfRule type="expression" dxfId="25" priority="41">
      <formula>$U$15&lt;&gt;""</formula>
    </cfRule>
    <cfRule type="expression" dxfId="24" priority="45">
      <formula>$O$15&lt;&gt;""</formula>
    </cfRule>
  </conditionalFormatting>
  <conditionalFormatting sqref="U17:V17">
    <cfRule type="expression" dxfId="23" priority="38">
      <formula>$U$17</formula>
    </cfRule>
  </conditionalFormatting>
  <conditionalFormatting sqref="U17:V18">
    <cfRule type="expression" dxfId="22" priority="42">
      <formula>$O$15&lt;&gt;""</formula>
    </cfRule>
  </conditionalFormatting>
  <conditionalFormatting sqref="U18:V18">
    <cfRule type="expression" dxfId="21" priority="35">
      <formula>$U$18&lt;&gt;""</formula>
    </cfRule>
  </conditionalFormatting>
  <conditionalFormatting sqref="U11:W11 AC11">
    <cfRule type="expression" dxfId="20" priority="18">
      <formula>$U$11&lt;&gt;""</formula>
    </cfRule>
  </conditionalFormatting>
  <conditionalFormatting sqref="X6">
    <cfRule type="expression" dxfId="19" priority="34">
      <formula>$X$6&lt;&gt;""</formula>
    </cfRule>
  </conditionalFormatting>
  <conditionalFormatting sqref="X11">
    <cfRule type="expression" dxfId="18" priority="5">
      <formula>X11=""</formula>
    </cfRule>
    <cfRule type="expression" dxfId="17" priority="6">
      <formula>$D$7&lt;&gt;""</formula>
    </cfRule>
  </conditionalFormatting>
  <conditionalFormatting sqref="Z6">
    <cfRule type="expression" dxfId="16" priority="33">
      <formula>$Z$6&lt;&gt;""</formula>
    </cfRule>
  </conditionalFormatting>
  <conditionalFormatting sqref="Z3:AC3">
    <cfRule type="expression" dxfId="15" priority="31">
      <formula>$Z$3&lt;&gt;""</formula>
    </cfRule>
  </conditionalFormatting>
  <conditionalFormatting sqref="AB6">
    <cfRule type="expression" dxfId="14" priority="49">
      <formula>$AB$6&lt;&gt;""</formula>
    </cfRule>
  </conditionalFormatting>
  <conditionalFormatting sqref="AC9 U10:AC10">
    <cfRule type="expression" dxfId="13" priority="50">
      <formula>#REF!&lt;&gt;""</formula>
    </cfRule>
  </conditionalFormatting>
  <pageMargins left="0.38" right="0.16" top="0.65" bottom="0.3" header="0.31496062992125984" footer="0.31496062992125984"/>
  <pageSetup paperSize="9"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A9280-C876-4177-87C7-D484182ED2F3}">
  <sheetPr>
    <tabColor rgb="FFC00000"/>
    <pageSetUpPr fitToPage="1"/>
  </sheetPr>
  <dimension ref="C2:AJ26"/>
  <sheetViews>
    <sheetView view="pageBreakPreview" topLeftCell="A6" zoomScale="110" zoomScaleNormal="85" zoomScaleSheetLayoutView="110" workbookViewId="0">
      <selection activeCell="M23" sqref="M23"/>
    </sheetView>
  </sheetViews>
  <sheetFormatPr defaultColWidth="3" defaultRowHeight="15" x14ac:dyDescent="0.7"/>
  <cols>
    <col min="1" max="1" width="3" style="201"/>
    <col min="2" max="2" width="4" style="201" customWidth="1"/>
    <col min="3" max="6" width="3" style="201"/>
    <col min="7" max="7" width="12.625" style="201" customWidth="1"/>
    <col min="8" max="8" width="3" style="201"/>
    <col min="9" max="9" width="2.625" style="201" customWidth="1"/>
    <col min="10" max="10" width="3" style="201" customWidth="1"/>
    <col min="11" max="12" width="3" style="201"/>
    <col min="13" max="13" width="14.5" style="201" customWidth="1"/>
    <col min="14" max="31" width="3" style="201"/>
    <col min="32" max="32" width="7" style="201" bestFit="1" customWidth="1"/>
    <col min="33" max="33" width="12.125" style="201" bestFit="1" customWidth="1"/>
    <col min="34" max="34" width="3.5" style="201" bestFit="1" customWidth="1"/>
    <col min="35" max="16384" width="3" style="201"/>
  </cols>
  <sheetData>
    <row r="2" spans="3:36" ht="17.25" customHeight="1" thickBot="1" x14ac:dyDescent="0.75">
      <c r="C2" s="618" t="s">
        <v>458</v>
      </c>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row>
    <row r="3" spans="3:36" ht="7.5" customHeight="1" x14ac:dyDescent="0.7">
      <c r="C3" s="202"/>
      <c r="D3" s="203"/>
      <c r="E3" s="203"/>
      <c r="F3" s="203"/>
      <c r="G3" s="203"/>
      <c r="H3" s="203"/>
      <c r="I3" s="203"/>
      <c r="J3" s="203"/>
      <c r="K3" s="203"/>
      <c r="L3" s="203"/>
      <c r="M3" s="203"/>
      <c r="N3" s="203"/>
      <c r="O3" s="203"/>
      <c r="P3" s="203"/>
      <c r="Q3" s="203"/>
      <c r="R3" s="203"/>
      <c r="T3" s="204"/>
      <c r="U3" s="204"/>
      <c r="V3" s="204"/>
      <c r="W3" s="290"/>
      <c r="X3" s="256"/>
      <c r="Y3" s="256"/>
      <c r="Z3" s="749"/>
      <c r="AA3" s="749"/>
      <c r="AB3" s="749"/>
      <c r="AC3" s="749"/>
      <c r="AD3" s="207"/>
    </row>
    <row r="4" spans="3:36" ht="19.5" customHeight="1" x14ac:dyDescent="0.7">
      <c r="C4" s="208"/>
      <c r="D4" s="703"/>
      <c r="E4" s="703"/>
      <c r="F4" s="210"/>
      <c r="G4" s="161"/>
      <c r="H4" s="161"/>
      <c r="I4" s="210"/>
      <c r="J4" s="210"/>
      <c r="K4" s="210"/>
      <c r="L4" s="210"/>
      <c r="M4" s="210"/>
      <c r="N4" s="210"/>
      <c r="O4" s="210"/>
      <c r="P4" s="210"/>
      <c r="Q4" s="210"/>
      <c r="R4" s="210"/>
      <c r="S4" s="211"/>
      <c r="T4" s="211"/>
      <c r="U4" s="211"/>
      <c r="V4" s="211"/>
      <c r="W4" s="211"/>
      <c r="X4" s="211"/>
      <c r="Y4" s="211"/>
      <c r="Z4" s="703"/>
      <c r="AA4" s="703"/>
      <c r="AB4" s="703"/>
      <c r="AC4" s="703"/>
      <c r="AD4" s="212"/>
    </row>
    <row r="5" spans="3:36" ht="30" customHeight="1" x14ac:dyDescent="0.7">
      <c r="C5" s="208"/>
      <c r="D5" s="209"/>
      <c r="E5" s="209"/>
      <c r="F5" s="210"/>
      <c r="G5" s="161"/>
      <c r="H5" s="161"/>
      <c r="I5" s="210"/>
      <c r="J5" s="210"/>
      <c r="K5" s="210"/>
      <c r="L5" s="210"/>
      <c r="M5" s="210"/>
      <c r="N5" s="210"/>
      <c r="O5" s="210"/>
      <c r="P5" s="210"/>
      <c r="Q5" s="210"/>
      <c r="R5" s="210"/>
      <c r="S5" s="211"/>
      <c r="T5" s="211"/>
      <c r="U5" s="211"/>
      <c r="V5" s="211"/>
      <c r="W5" s="211"/>
      <c r="X5" s="211"/>
      <c r="Y5" s="211"/>
      <c r="Z5" s="209"/>
      <c r="AA5" s="209"/>
      <c r="AB5" s="209"/>
      <c r="AC5" s="209"/>
      <c r="AD5" s="212"/>
    </row>
    <row r="6" spans="3:36" ht="20.25" customHeight="1" x14ac:dyDescent="0.7">
      <c r="C6" s="291"/>
      <c r="D6" s="292" t="s">
        <v>39</v>
      </c>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4"/>
    </row>
    <row r="7" spans="3:36" ht="20.25" customHeight="1" x14ac:dyDescent="0.7">
      <c r="C7" s="295" t="s">
        <v>40</v>
      </c>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7"/>
      <c r="AJ7" s="298"/>
    </row>
    <row r="8" spans="3:36" s="303" customFormat="1" ht="7.5" customHeight="1" x14ac:dyDescent="0.7">
      <c r="C8" s="299"/>
      <c r="D8" s="260"/>
      <c r="E8" s="300"/>
      <c r="F8" s="301"/>
      <c r="G8" s="302"/>
      <c r="H8" s="300"/>
      <c r="K8" s="304"/>
      <c r="N8" s="304"/>
      <c r="O8" s="304"/>
      <c r="P8" s="304"/>
      <c r="Q8" s="304"/>
      <c r="R8" s="304"/>
      <c r="S8" s="304"/>
      <c r="T8" s="304"/>
      <c r="U8" s="304"/>
      <c r="V8" s="304"/>
      <c r="W8" s="304"/>
      <c r="X8" s="304"/>
      <c r="Y8" s="304"/>
      <c r="Z8" s="304"/>
      <c r="AA8" s="304"/>
      <c r="AB8" s="300"/>
      <c r="AC8" s="300"/>
      <c r="AD8" s="305"/>
      <c r="AF8" s="160"/>
    </row>
    <row r="9" spans="3:36" ht="18.75" customHeight="1" x14ac:dyDescent="0.7">
      <c r="C9" s="235"/>
      <c r="D9" s="278"/>
      <c r="E9" s="750" t="s">
        <v>28</v>
      </c>
      <c r="F9" s="751"/>
      <c r="G9" s="751"/>
      <c r="H9" s="751"/>
      <c r="I9" s="751"/>
      <c r="J9" s="751"/>
      <c r="K9" s="751"/>
      <c r="L9" s="751"/>
      <c r="M9" s="752"/>
      <c r="N9" s="731" t="s">
        <v>29</v>
      </c>
      <c r="O9" s="716"/>
      <c r="P9" s="716"/>
      <c r="Q9" s="716"/>
      <c r="R9" s="716"/>
      <c r="S9" s="716"/>
      <c r="T9" s="716"/>
      <c r="U9" s="716"/>
      <c r="V9" s="716"/>
      <c r="W9" s="716"/>
      <c r="X9" s="716"/>
      <c r="Y9" s="716"/>
      <c r="Z9" s="716"/>
      <c r="AA9" s="716"/>
      <c r="AB9" s="716"/>
      <c r="AC9" s="732"/>
      <c r="AD9" s="234"/>
      <c r="AF9" s="161"/>
    </row>
    <row r="10" spans="3:36" ht="20.25" customHeight="1" x14ac:dyDescent="0.45">
      <c r="C10" s="235"/>
      <c r="D10" s="256"/>
      <c r="E10" s="549" t="s">
        <v>30</v>
      </c>
      <c r="F10" s="265"/>
      <c r="G10" s="306"/>
      <c r="H10" s="306"/>
      <c r="I10" s="306"/>
      <c r="J10" s="306"/>
      <c r="K10" s="306"/>
      <c r="L10" s="306"/>
      <c r="M10" s="307"/>
      <c r="N10" s="735">
        <f>'【ｼｰﾄ3】材料費・労務費 明細'!L34</f>
        <v>255740</v>
      </c>
      <c r="O10" s="736"/>
      <c r="P10" s="736"/>
      <c r="Q10" s="736"/>
      <c r="R10" s="736"/>
      <c r="S10" s="736"/>
      <c r="T10" s="736"/>
      <c r="U10" s="736"/>
      <c r="V10" s="736"/>
      <c r="W10" s="736"/>
      <c r="X10" s="736"/>
      <c r="Y10" s="736"/>
      <c r="Z10" s="736"/>
      <c r="AA10" s="736"/>
      <c r="AB10" s="262" t="s">
        <v>18</v>
      </c>
      <c r="AC10" s="270"/>
      <c r="AD10" s="234"/>
    </row>
    <row r="11" spans="3:36" ht="20.25" customHeight="1" x14ac:dyDescent="0.45">
      <c r="C11" s="235"/>
      <c r="D11" s="256"/>
      <c r="E11" s="550" t="s">
        <v>31</v>
      </c>
      <c r="F11" s="266"/>
      <c r="G11" s="308"/>
      <c r="H11" s="309"/>
      <c r="I11" s="309"/>
      <c r="J11" s="309"/>
      <c r="K11" s="309"/>
      <c r="L11" s="309"/>
      <c r="M11" s="310"/>
      <c r="N11" s="755">
        <f>'【ｼｰﾄ3】材料費・労務費 明細'!L35</f>
        <v>2939924</v>
      </c>
      <c r="O11" s="756"/>
      <c r="P11" s="756"/>
      <c r="Q11" s="756"/>
      <c r="R11" s="756"/>
      <c r="S11" s="756"/>
      <c r="T11" s="756"/>
      <c r="U11" s="756"/>
      <c r="V11" s="756"/>
      <c r="W11" s="756"/>
      <c r="X11" s="756"/>
      <c r="Y11" s="756"/>
      <c r="Z11" s="756"/>
      <c r="AA11" s="756"/>
      <c r="AB11" s="757" t="s">
        <v>18</v>
      </c>
      <c r="AC11" s="270"/>
      <c r="AD11" s="234"/>
      <c r="AF11" s="311"/>
    </row>
    <row r="12" spans="3:36" ht="27" customHeight="1" x14ac:dyDescent="0.7">
      <c r="C12" s="235"/>
      <c r="D12" s="256"/>
      <c r="E12" s="246"/>
      <c r="F12" s="759" t="s">
        <v>32</v>
      </c>
      <c r="G12" s="759"/>
      <c r="H12" s="759"/>
      <c r="I12" s="759"/>
      <c r="J12" s="759"/>
      <c r="K12" s="759"/>
      <c r="L12" s="759"/>
      <c r="M12" s="760"/>
      <c r="N12" s="726"/>
      <c r="O12" s="727"/>
      <c r="P12" s="727"/>
      <c r="Q12" s="727"/>
      <c r="R12" s="727"/>
      <c r="S12" s="727"/>
      <c r="T12" s="727"/>
      <c r="U12" s="727"/>
      <c r="V12" s="727"/>
      <c r="W12" s="727"/>
      <c r="X12" s="727"/>
      <c r="Y12" s="727"/>
      <c r="Z12" s="727"/>
      <c r="AA12" s="727"/>
      <c r="AB12" s="758"/>
      <c r="AC12" s="277"/>
      <c r="AD12" s="234"/>
      <c r="AF12" s="311"/>
    </row>
    <row r="13" spans="3:36" ht="20.25" customHeight="1" x14ac:dyDescent="0.45">
      <c r="C13" s="235"/>
      <c r="D13" s="256"/>
      <c r="E13" s="549" t="s">
        <v>468</v>
      </c>
      <c r="F13" s="265"/>
      <c r="G13" s="306"/>
      <c r="H13" s="306"/>
      <c r="I13" s="306"/>
      <c r="J13" s="306"/>
      <c r="K13" s="306"/>
      <c r="L13" s="306"/>
      <c r="M13" s="307"/>
      <c r="N13" s="726">
        <f>'【ｼｰﾄ4】法定福利費・建退共掛金 明細'!J16</f>
        <v>497141</v>
      </c>
      <c r="O13" s="727"/>
      <c r="P13" s="727"/>
      <c r="Q13" s="727"/>
      <c r="R13" s="727"/>
      <c r="S13" s="727"/>
      <c r="T13" s="727"/>
      <c r="U13" s="727"/>
      <c r="V13" s="727"/>
      <c r="W13" s="727"/>
      <c r="X13" s="727"/>
      <c r="Y13" s="727"/>
      <c r="Z13" s="727"/>
      <c r="AA13" s="727"/>
      <c r="AB13" s="276" t="s">
        <v>18</v>
      </c>
      <c r="AC13" s="312"/>
      <c r="AD13" s="234"/>
    </row>
    <row r="14" spans="3:36" ht="20.25" customHeight="1" x14ac:dyDescent="0.45">
      <c r="C14" s="235"/>
      <c r="D14" s="256"/>
      <c r="E14" s="550" t="s">
        <v>34</v>
      </c>
      <c r="F14" s="313"/>
      <c r="G14" s="308"/>
      <c r="H14" s="309"/>
      <c r="I14" s="309"/>
      <c r="J14" s="309"/>
      <c r="K14" s="309"/>
      <c r="L14" s="309"/>
      <c r="M14" s="310"/>
      <c r="N14" s="755">
        <f>'【ｼｰﾄ4】法定福利費・建退共掛金 明細'!J23</f>
        <v>27834</v>
      </c>
      <c r="O14" s="756"/>
      <c r="P14" s="756"/>
      <c r="Q14" s="756"/>
      <c r="R14" s="756"/>
      <c r="S14" s="756"/>
      <c r="T14" s="756"/>
      <c r="U14" s="756"/>
      <c r="V14" s="756"/>
      <c r="W14" s="756"/>
      <c r="X14" s="756"/>
      <c r="Y14" s="756"/>
      <c r="Z14" s="756"/>
      <c r="AA14" s="756"/>
      <c r="AB14" s="757" t="s">
        <v>18</v>
      </c>
      <c r="AC14" s="314"/>
      <c r="AD14" s="234"/>
    </row>
    <row r="15" spans="3:36" ht="26.25" customHeight="1" x14ac:dyDescent="0.7">
      <c r="C15" s="235"/>
      <c r="D15" s="256"/>
      <c r="E15" s="246"/>
      <c r="F15" s="759" t="s">
        <v>131</v>
      </c>
      <c r="G15" s="759"/>
      <c r="H15" s="759"/>
      <c r="I15" s="759"/>
      <c r="J15" s="759"/>
      <c r="K15" s="759"/>
      <c r="L15" s="759"/>
      <c r="M15" s="760"/>
      <c r="N15" s="726"/>
      <c r="O15" s="727"/>
      <c r="P15" s="727"/>
      <c r="Q15" s="727"/>
      <c r="R15" s="727"/>
      <c r="S15" s="727"/>
      <c r="T15" s="727"/>
      <c r="U15" s="727"/>
      <c r="V15" s="727"/>
      <c r="W15" s="727"/>
      <c r="X15" s="727"/>
      <c r="Y15" s="727"/>
      <c r="Z15" s="727"/>
      <c r="AA15" s="727"/>
      <c r="AB15" s="758"/>
      <c r="AC15" s="315"/>
      <c r="AD15" s="234"/>
    </row>
    <row r="16" spans="3:36" x14ac:dyDescent="0.45">
      <c r="C16" s="235"/>
      <c r="D16" s="256"/>
      <c r="E16" s="550" t="s">
        <v>35</v>
      </c>
      <c r="F16" s="313"/>
      <c r="G16" s="308"/>
      <c r="H16" s="309"/>
      <c r="I16" s="316"/>
      <c r="J16" s="316"/>
      <c r="K16" s="316"/>
      <c r="L16" s="316"/>
      <c r="M16" s="317"/>
      <c r="N16" s="755">
        <f>'【ｼｰﾄ5】安全衛生経費 明細(積み上げ計上分)'!I56</f>
        <v>258804</v>
      </c>
      <c r="O16" s="756"/>
      <c r="P16" s="756"/>
      <c r="Q16" s="756"/>
      <c r="R16" s="756"/>
      <c r="S16" s="756"/>
      <c r="T16" s="756"/>
      <c r="U16" s="756"/>
      <c r="V16" s="756"/>
      <c r="W16" s="756"/>
      <c r="X16" s="756"/>
      <c r="Y16" s="756"/>
      <c r="Z16" s="756"/>
      <c r="AA16" s="756"/>
      <c r="AB16" s="757" t="s">
        <v>18</v>
      </c>
      <c r="AC16" s="314"/>
      <c r="AD16" s="234"/>
    </row>
    <row r="17" spans="3:33" ht="24" customHeight="1" x14ac:dyDescent="0.7">
      <c r="C17" s="235"/>
      <c r="D17" s="256"/>
      <c r="E17" s="246"/>
      <c r="F17" s="761" t="s">
        <v>36</v>
      </c>
      <c r="G17" s="761"/>
      <c r="H17" s="761"/>
      <c r="I17" s="761"/>
      <c r="J17" s="761"/>
      <c r="K17" s="761"/>
      <c r="L17" s="761"/>
      <c r="M17" s="762"/>
      <c r="N17" s="726"/>
      <c r="O17" s="727"/>
      <c r="P17" s="727"/>
      <c r="Q17" s="727"/>
      <c r="R17" s="727"/>
      <c r="S17" s="727"/>
      <c r="T17" s="727"/>
      <c r="U17" s="727"/>
      <c r="V17" s="727"/>
      <c r="W17" s="727"/>
      <c r="X17" s="727"/>
      <c r="Y17" s="727"/>
      <c r="Z17" s="727"/>
      <c r="AA17" s="727"/>
      <c r="AB17" s="758"/>
      <c r="AC17" s="315"/>
      <c r="AD17" s="234"/>
    </row>
    <row r="18" spans="3:33" ht="9" customHeight="1" x14ac:dyDescent="0.7">
      <c r="C18" s="235"/>
      <c r="D18" s="256"/>
      <c r="E18" s="256"/>
      <c r="F18" s="318"/>
      <c r="G18" s="318"/>
      <c r="H18" s="318"/>
      <c r="I18" s="318"/>
      <c r="J18" s="318"/>
      <c r="K18" s="318"/>
      <c r="L18" s="318"/>
      <c r="M18" s="318"/>
      <c r="N18" s="281"/>
      <c r="O18" s="281"/>
      <c r="P18" s="281"/>
      <c r="Q18" s="281"/>
      <c r="R18" s="281"/>
      <c r="S18" s="281"/>
      <c r="T18" s="281"/>
      <c r="U18" s="281"/>
      <c r="V18" s="281"/>
      <c r="W18" s="281"/>
      <c r="X18" s="281"/>
      <c r="Y18" s="281"/>
      <c r="Z18" s="281"/>
      <c r="AA18" s="281"/>
      <c r="AB18" s="211"/>
      <c r="AC18" s="264"/>
      <c r="AD18" s="234"/>
    </row>
    <row r="19" spans="3:33" ht="59.25" customHeight="1" x14ac:dyDescent="0.7">
      <c r="C19" s="235"/>
      <c r="D19" s="256"/>
      <c r="E19" s="748" t="s">
        <v>105</v>
      </c>
      <c r="F19" s="748"/>
      <c r="G19" s="748"/>
      <c r="H19" s="748"/>
      <c r="I19" s="748"/>
      <c r="J19" s="748"/>
      <c r="K19" s="748"/>
      <c r="L19" s="748"/>
      <c r="M19" s="748"/>
      <c r="N19" s="748"/>
      <c r="O19" s="748"/>
      <c r="P19" s="748"/>
      <c r="Q19" s="748"/>
      <c r="R19" s="748"/>
      <c r="S19" s="748"/>
      <c r="T19" s="748"/>
      <c r="U19" s="748"/>
      <c r="V19" s="748"/>
      <c r="W19" s="748"/>
      <c r="X19" s="748"/>
      <c r="Y19" s="748"/>
      <c r="Z19" s="748"/>
      <c r="AA19" s="748"/>
      <c r="AB19" s="748"/>
      <c r="AC19" s="748"/>
      <c r="AD19" s="234"/>
    </row>
    <row r="20" spans="3:33" ht="8.1" customHeight="1" thickBot="1" x14ac:dyDescent="0.75">
      <c r="C20" s="235"/>
      <c r="D20" s="256"/>
      <c r="E20" s="256"/>
      <c r="F20" s="319"/>
      <c r="G20" s="763"/>
      <c r="H20" s="763"/>
      <c r="I20" s="763"/>
      <c r="J20" s="763"/>
      <c r="K20" s="763"/>
      <c r="L20" s="763"/>
      <c r="M20" s="763"/>
      <c r="N20" s="763"/>
      <c r="O20" s="763"/>
      <c r="P20" s="763"/>
      <c r="Q20" s="763"/>
      <c r="R20" s="763"/>
      <c r="S20" s="763"/>
      <c r="T20" s="763"/>
      <c r="U20" s="763"/>
      <c r="V20" s="763"/>
      <c r="W20" s="763"/>
      <c r="X20" s="763"/>
      <c r="Y20" s="763"/>
      <c r="Z20" s="763"/>
      <c r="AA20" s="763"/>
      <c r="AB20" s="763"/>
      <c r="AC20" s="763"/>
      <c r="AD20" s="234"/>
    </row>
    <row r="21" spans="3:33" ht="8.1" customHeight="1" thickTop="1" x14ac:dyDescent="0.7">
      <c r="C21" s="321"/>
      <c r="D21" s="322"/>
      <c r="E21" s="322"/>
      <c r="F21" s="323"/>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5"/>
    </row>
    <row r="22" spans="3:33" ht="69" customHeight="1" x14ac:dyDescent="0.7">
      <c r="C22" s="235"/>
      <c r="D22" s="256"/>
      <c r="E22" s="748" t="s">
        <v>126</v>
      </c>
      <c r="F22" s="748"/>
      <c r="G22" s="748"/>
      <c r="H22" s="748"/>
      <c r="I22" s="748"/>
      <c r="J22" s="748"/>
      <c r="K22" s="748"/>
      <c r="L22" s="748"/>
      <c r="M22" s="748"/>
      <c r="N22" s="748"/>
      <c r="O22" s="748"/>
      <c r="P22" s="748"/>
      <c r="Q22" s="748"/>
      <c r="R22" s="748"/>
      <c r="S22" s="748"/>
      <c r="T22" s="748"/>
      <c r="U22" s="748"/>
      <c r="V22" s="748"/>
      <c r="W22" s="748"/>
      <c r="X22" s="748"/>
      <c r="Y22" s="748"/>
      <c r="Z22" s="748"/>
      <c r="AA22" s="748"/>
      <c r="AB22" s="748"/>
      <c r="AC22" s="748"/>
      <c r="AD22" s="234"/>
    </row>
    <row r="23" spans="3:33" ht="8.1" customHeight="1" x14ac:dyDescent="0.7">
      <c r="C23" s="235"/>
      <c r="D23" s="256"/>
      <c r="E23" s="256"/>
      <c r="F23" s="319"/>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234"/>
    </row>
    <row r="24" spans="3:33" ht="19.5" customHeight="1" x14ac:dyDescent="0.7">
      <c r="C24" s="235"/>
      <c r="D24" s="256"/>
      <c r="E24" s="602" t="s">
        <v>451</v>
      </c>
      <c r="F24" s="240"/>
      <c r="G24" s="326"/>
      <c r="H24" s="327"/>
      <c r="I24" s="326"/>
      <c r="J24" s="326"/>
      <c r="K24" s="326"/>
      <c r="L24" s="326"/>
      <c r="M24" s="328"/>
      <c r="N24" s="271"/>
      <c r="O24" s="195"/>
      <c r="P24" s="195"/>
      <c r="Q24" s="195"/>
      <c r="R24" s="195"/>
      <c r="S24" s="195"/>
      <c r="T24" s="767">
        <f>'【ｼｰﾄ8】雇用に伴う必要経費 明細'!I26</f>
        <v>646783.28</v>
      </c>
      <c r="U24" s="767"/>
      <c r="V24" s="767"/>
      <c r="W24" s="767"/>
      <c r="X24" s="767"/>
      <c r="Y24" s="767"/>
      <c r="Z24" s="767"/>
      <c r="AA24" s="767"/>
      <c r="AB24" s="757" t="s">
        <v>18</v>
      </c>
      <c r="AC24" s="270"/>
      <c r="AD24" s="234"/>
      <c r="AG24" s="396"/>
    </row>
    <row r="25" spans="3:33" ht="10.35" customHeight="1" x14ac:dyDescent="0.7">
      <c r="C25" s="235"/>
      <c r="D25" s="256"/>
      <c r="E25" s="764"/>
      <c r="F25" s="765"/>
      <c r="G25" s="765"/>
      <c r="H25" s="765"/>
      <c r="I25" s="765"/>
      <c r="J25" s="765"/>
      <c r="K25" s="765"/>
      <c r="L25" s="765"/>
      <c r="M25" s="766"/>
      <c r="N25" s="275"/>
      <c r="O25" s="196"/>
      <c r="P25" s="196"/>
      <c r="Q25" s="196"/>
      <c r="R25" s="196"/>
      <c r="S25" s="196"/>
      <c r="T25" s="768"/>
      <c r="U25" s="768"/>
      <c r="V25" s="768"/>
      <c r="W25" s="768"/>
      <c r="X25" s="768"/>
      <c r="Y25" s="768"/>
      <c r="Z25" s="768"/>
      <c r="AA25" s="768"/>
      <c r="AB25" s="758"/>
      <c r="AC25" s="277"/>
      <c r="AD25" s="234"/>
      <c r="AF25" s="161"/>
    </row>
    <row r="26" spans="3:33" ht="20.25" customHeight="1" thickBot="1" x14ac:dyDescent="0.75">
      <c r="C26" s="753"/>
      <c r="D26" s="754"/>
      <c r="E26" s="283"/>
      <c r="F26" s="283"/>
      <c r="G26" s="329"/>
      <c r="H26" s="329"/>
      <c r="I26" s="283"/>
      <c r="J26" s="283"/>
      <c r="K26" s="283"/>
      <c r="L26" s="283"/>
      <c r="M26" s="283"/>
      <c r="N26" s="283"/>
      <c r="O26" s="283"/>
      <c r="P26" s="283"/>
      <c r="Q26" s="283"/>
      <c r="R26" s="283"/>
      <c r="S26" s="283"/>
      <c r="T26" s="283"/>
      <c r="U26" s="283"/>
      <c r="V26" s="283"/>
      <c r="W26" s="283"/>
      <c r="X26" s="283"/>
      <c r="Y26" s="283"/>
      <c r="Z26" s="200"/>
      <c r="AA26" s="200"/>
      <c r="AB26" s="200"/>
      <c r="AC26" s="288" t="s">
        <v>37</v>
      </c>
      <c r="AD26" s="289"/>
    </row>
  </sheetData>
  <sheetProtection sheet="1" objects="1" scenarios="1"/>
  <mergeCells count="23">
    <mergeCell ref="C26:D26"/>
    <mergeCell ref="N11:AA12"/>
    <mergeCell ref="AB11:AB12"/>
    <mergeCell ref="F12:M12"/>
    <mergeCell ref="N13:AA13"/>
    <mergeCell ref="N14:AA15"/>
    <mergeCell ref="AB14:AB15"/>
    <mergeCell ref="F15:M15"/>
    <mergeCell ref="N16:AA17"/>
    <mergeCell ref="AB16:AB17"/>
    <mergeCell ref="F17:M17"/>
    <mergeCell ref="G20:AC20"/>
    <mergeCell ref="E25:M25"/>
    <mergeCell ref="AB24:AB25"/>
    <mergeCell ref="T24:AA25"/>
    <mergeCell ref="E19:AC19"/>
    <mergeCell ref="E22:AC22"/>
    <mergeCell ref="N10:AA10"/>
    <mergeCell ref="Z3:AC3"/>
    <mergeCell ref="D4:E4"/>
    <mergeCell ref="Z4:AC4"/>
    <mergeCell ref="E9:M9"/>
    <mergeCell ref="N9:AC9"/>
  </mergeCells>
  <phoneticPr fontId="4"/>
  <conditionalFormatting sqref="Z3:AC5">
    <cfRule type="expression" dxfId="12" priority="1">
      <formula>$Z$3&lt;&gt;""</formula>
    </cfRule>
  </conditionalFormatting>
  <pageMargins left="0.25" right="0.25" top="0.75" bottom="0.75" header="0.3" footer="0.3"/>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3F2F1-52F1-486A-B453-2121BCC207FC}">
  <sheetPr>
    <tabColor rgb="FFFFC000"/>
    <pageSetUpPr fitToPage="1"/>
  </sheetPr>
  <dimension ref="B2:AA41"/>
  <sheetViews>
    <sheetView showGridLines="0" view="pageBreakPreview" topLeftCell="A16" zoomScale="110" zoomScaleNormal="100" zoomScaleSheetLayoutView="110" workbookViewId="0">
      <selection activeCell="I19" sqref="I19"/>
    </sheetView>
  </sheetViews>
  <sheetFormatPr defaultColWidth="4.5" defaultRowHeight="15" outlineLevelCol="1" x14ac:dyDescent="0.45"/>
  <cols>
    <col min="1" max="1" width="4.5" style="188" customWidth="1"/>
    <col min="2" max="2" width="2" style="188" customWidth="1"/>
    <col min="3" max="3" width="19.625" style="188" customWidth="1"/>
    <col min="4" max="4" width="17.625" style="188" customWidth="1"/>
    <col min="5" max="5" width="13.125" style="188" customWidth="1"/>
    <col min="6" max="6" width="9.5" style="188" customWidth="1"/>
    <col min="7" max="8" width="8.625" style="188" customWidth="1"/>
    <col min="9" max="9" width="13" style="188" bestFit="1" customWidth="1"/>
    <col min="10" max="10" width="8.625" style="188" customWidth="1"/>
    <col min="11" max="11" width="1" style="188" customWidth="1"/>
    <col min="12" max="12" width="10.125" style="188" customWidth="1"/>
    <col min="13" max="13" width="2" style="188" customWidth="1"/>
    <col min="14" max="14" width="28.125" style="188" customWidth="1"/>
    <col min="15" max="15" width="2" style="188" customWidth="1"/>
    <col min="16" max="16" width="4.5" style="188"/>
    <col min="17" max="17" width="10.125" style="188" customWidth="1"/>
    <col min="18" max="18" width="10" style="188" customWidth="1"/>
    <col min="19" max="19" width="10.125" style="188" customWidth="1"/>
    <col min="20" max="20" width="9.125" style="188" bestFit="1" customWidth="1"/>
    <col min="21" max="21" width="4.5" style="188"/>
    <col min="22" max="22" width="8.5" style="188" bestFit="1" customWidth="1"/>
    <col min="23" max="23" width="7" style="188" bestFit="1" customWidth="1"/>
    <col min="24" max="24" width="4.5" style="188"/>
    <col min="25" max="26" width="4.5" style="188" customWidth="1" outlineLevel="1"/>
    <col min="27" max="16384" width="4.5" style="188"/>
  </cols>
  <sheetData>
    <row r="2" spans="2:27" x14ac:dyDescent="0.45">
      <c r="C2" s="617" t="s">
        <v>458</v>
      </c>
    </row>
    <row r="3" spans="2:27" ht="16.350000000000001" customHeight="1" x14ac:dyDescent="0.45">
      <c r="B3" s="330"/>
      <c r="C3" s="334" t="s">
        <v>26</v>
      </c>
      <c r="D3" s="335"/>
      <c r="E3" s="335"/>
      <c r="F3" s="335"/>
      <c r="G3" s="335"/>
      <c r="H3" s="335"/>
      <c r="I3" s="335"/>
      <c r="J3" s="427" t="s">
        <v>206</v>
      </c>
      <c r="K3" s="335"/>
      <c r="L3" s="335"/>
      <c r="M3" s="335"/>
      <c r="N3" s="335"/>
      <c r="O3" s="572"/>
    </row>
    <row r="4" spans="2:27" ht="16.350000000000001" customHeight="1" x14ac:dyDescent="0.45">
      <c r="B4" s="330"/>
      <c r="C4" s="336" t="s">
        <v>84</v>
      </c>
      <c r="D4" s="337"/>
      <c r="E4" s="337"/>
      <c r="F4" s="337"/>
      <c r="G4" s="337"/>
      <c r="H4" s="337"/>
      <c r="I4" s="337"/>
      <c r="J4" s="422">
        <f>【初期設定】都道府県名入力!C2</f>
        <v>8</v>
      </c>
      <c r="K4" s="423"/>
      <c r="L4" s="770" t="str">
        <f>【初期設定】都道府県名入力!E6</f>
        <v>3月からの「公共工事設計労務単価」</v>
      </c>
      <c r="M4" s="770"/>
      <c r="N4" s="770"/>
      <c r="O4" s="570"/>
    </row>
    <row r="5" spans="2:27" ht="15.75" customHeight="1" x14ac:dyDescent="0.45">
      <c r="B5" s="330"/>
      <c r="C5" s="401" t="s">
        <v>41</v>
      </c>
      <c r="D5" s="402"/>
      <c r="E5" s="402"/>
      <c r="F5" s="402"/>
      <c r="G5" s="402"/>
      <c r="H5" s="402"/>
      <c r="I5" s="402"/>
      <c r="J5" s="424" t="str">
        <f>【初期設定】都道府県名入力!F5</f>
        <v>東京都</v>
      </c>
      <c r="K5" s="425"/>
      <c r="L5" s="612">
        <f>【初期設定】都道府県名入力!F6</f>
        <v>33800</v>
      </c>
      <c r="M5" s="425" t="str">
        <f>【初期設定】都道府県名入力!G6</f>
        <v>円/日</v>
      </c>
      <c r="N5" s="426"/>
      <c r="O5" s="571"/>
    </row>
    <row r="6" spans="2:27" x14ac:dyDescent="0.45">
      <c r="B6" s="769"/>
      <c r="C6" s="560"/>
      <c r="D6" s="561"/>
      <c r="E6" s="561"/>
      <c r="F6" s="561"/>
      <c r="G6" s="561"/>
      <c r="H6" s="561"/>
      <c r="I6" s="561"/>
      <c r="J6" s="561"/>
      <c r="K6" s="561"/>
      <c r="L6" s="561"/>
      <c r="M6" s="561"/>
      <c r="N6" s="561"/>
    </row>
    <row r="7" spans="2:27" s="191" customFormat="1" ht="15" customHeight="1" thickBot="1" x14ac:dyDescent="0.4">
      <c r="B7" s="769"/>
      <c r="C7" s="558" t="s">
        <v>42</v>
      </c>
      <c r="D7" s="558" t="s">
        <v>43</v>
      </c>
      <c r="E7" s="558" t="s">
        <v>44</v>
      </c>
      <c r="F7" s="558" t="s">
        <v>45</v>
      </c>
      <c r="G7" s="558" t="s">
        <v>46</v>
      </c>
      <c r="H7" s="558" t="s">
        <v>48</v>
      </c>
      <c r="I7" s="558" t="s">
        <v>47</v>
      </c>
      <c r="J7" s="558" t="s">
        <v>127</v>
      </c>
      <c r="L7" s="558" t="s">
        <v>128</v>
      </c>
      <c r="M7" s="562"/>
      <c r="N7" s="559" t="s">
        <v>49</v>
      </c>
    </row>
    <row r="8" spans="2:27" s="174" customFormat="1" ht="12.4" thickTop="1" x14ac:dyDescent="0.35">
      <c r="B8" s="769"/>
      <c r="N8" s="563" t="s">
        <v>86</v>
      </c>
      <c r="Q8" s="191"/>
      <c r="R8" s="191"/>
      <c r="S8" s="191"/>
      <c r="T8" s="191"/>
      <c r="Z8" s="174" t="s">
        <v>50</v>
      </c>
    </row>
    <row r="9" spans="2:27" s="174" customFormat="1" ht="16.350000000000001" customHeight="1" x14ac:dyDescent="0.35">
      <c r="B9" s="769"/>
      <c r="C9" s="552" t="s">
        <v>136</v>
      </c>
      <c r="D9" s="551"/>
      <c r="E9" s="186"/>
      <c r="F9" s="175"/>
      <c r="G9" s="389"/>
      <c r="H9" s="159"/>
      <c r="I9" s="175"/>
      <c r="J9" s="187"/>
      <c r="K9" s="332"/>
      <c r="L9" s="187" t="str">
        <f t="shared" ref="L9:L32" si="0">IF($G9="","",IF($J9="","",$G9*$J9))</f>
        <v/>
      </c>
      <c r="N9" s="175"/>
      <c r="Q9" s="191"/>
      <c r="R9" s="191"/>
      <c r="S9" s="191"/>
      <c r="T9" s="191"/>
    </row>
    <row r="10" spans="2:27" s="174" customFormat="1" ht="16.350000000000001" customHeight="1" x14ac:dyDescent="0.35">
      <c r="B10" s="769"/>
      <c r="C10" s="603" t="s">
        <v>422</v>
      </c>
      <c r="D10" s="604"/>
      <c r="E10" s="605"/>
      <c r="F10" s="606"/>
      <c r="G10" s="389"/>
      <c r="H10" s="390"/>
      <c r="I10" s="607"/>
      <c r="J10" s="189"/>
      <c r="K10" s="331"/>
      <c r="L10" s="189"/>
      <c r="N10" s="175"/>
      <c r="Q10" s="191"/>
      <c r="R10" s="191"/>
      <c r="S10" s="191"/>
      <c r="T10" s="191"/>
    </row>
    <row r="11" spans="2:27" s="174" customFormat="1" ht="16.350000000000001" customHeight="1" x14ac:dyDescent="0.45">
      <c r="B11" s="769"/>
      <c r="C11" s="604" t="s">
        <v>138</v>
      </c>
      <c r="D11" s="604" t="s">
        <v>139</v>
      </c>
      <c r="E11" s="605" t="s">
        <v>445</v>
      </c>
      <c r="F11" s="606" t="s">
        <v>142</v>
      </c>
      <c r="G11" s="389">
        <v>1530</v>
      </c>
      <c r="H11" s="390" t="s">
        <v>140</v>
      </c>
      <c r="I11" s="607">
        <v>2.5000000000000001E-2</v>
      </c>
      <c r="J11" s="189">
        <f t="shared" ref="J11:J21" si="1">IF(I11="","",+I11*$L$5)</f>
        <v>845</v>
      </c>
      <c r="K11" s="331"/>
      <c r="L11" s="630">
        <f t="shared" si="0"/>
        <v>1292850</v>
      </c>
      <c r="N11" s="175"/>
      <c r="Q11" s="191"/>
      <c r="R11" s="191"/>
      <c r="S11" s="191"/>
      <c r="T11" s="191"/>
      <c r="U11" s="188"/>
      <c r="V11" s="188"/>
      <c r="W11" s="188"/>
      <c r="X11" s="188"/>
      <c r="Y11" s="174">
        <f>SUM(G11:G14)</f>
        <v>1775</v>
      </c>
      <c r="Z11" s="174" t="e">
        <f>Y11*#REF!</f>
        <v>#REF!</v>
      </c>
      <c r="AA11" s="188"/>
    </row>
    <row r="12" spans="2:27" s="174" customFormat="1" ht="16.350000000000001" customHeight="1" x14ac:dyDescent="0.35">
      <c r="B12" s="769"/>
      <c r="C12" s="604" t="s">
        <v>137</v>
      </c>
      <c r="D12" s="604"/>
      <c r="E12" s="605" t="s">
        <v>445</v>
      </c>
      <c r="F12" s="606" t="s">
        <v>142</v>
      </c>
      <c r="G12" s="389">
        <v>38</v>
      </c>
      <c r="H12" s="390" t="s">
        <v>141</v>
      </c>
      <c r="I12" s="607">
        <v>4.1000000000000002E-2</v>
      </c>
      <c r="J12" s="189">
        <f>IF(I12="","",+I12*$L$5)</f>
        <v>1385.8</v>
      </c>
      <c r="K12" s="331"/>
      <c r="L12" s="630">
        <f t="shared" si="0"/>
        <v>52660.4</v>
      </c>
      <c r="N12" s="175"/>
      <c r="Q12" s="191"/>
      <c r="R12" s="191"/>
      <c r="S12" s="191"/>
      <c r="T12" s="191"/>
    </row>
    <row r="13" spans="2:27" s="174" customFormat="1" ht="16.350000000000001" customHeight="1" x14ac:dyDescent="0.45">
      <c r="B13" s="769"/>
      <c r="C13" s="604" t="s">
        <v>431</v>
      </c>
      <c r="D13" s="604" t="s">
        <v>432</v>
      </c>
      <c r="E13" s="605" t="s">
        <v>51</v>
      </c>
      <c r="F13" s="606" t="s">
        <v>142</v>
      </c>
      <c r="G13" s="389">
        <v>87</v>
      </c>
      <c r="H13" s="390" t="s">
        <v>140</v>
      </c>
      <c r="I13" s="607">
        <v>0.19600000000000001</v>
      </c>
      <c r="J13" s="189">
        <f t="shared" si="1"/>
        <v>6624.8</v>
      </c>
      <c r="K13" s="331"/>
      <c r="L13" s="630">
        <f t="shared" si="0"/>
        <v>576357.6</v>
      </c>
      <c r="N13" s="175"/>
      <c r="Q13" s="191"/>
      <c r="R13" s="191"/>
      <c r="S13" s="191"/>
      <c r="T13" s="191"/>
      <c r="U13" s="188"/>
      <c r="V13" s="188"/>
      <c r="W13" s="188"/>
      <c r="X13" s="188"/>
      <c r="AA13" s="188"/>
    </row>
    <row r="14" spans="2:27" ht="16.350000000000001" customHeight="1" x14ac:dyDescent="0.45">
      <c r="B14" s="769"/>
      <c r="C14" s="604" t="s">
        <v>433</v>
      </c>
      <c r="D14" s="604" t="s">
        <v>434</v>
      </c>
      <c r="E14" s="605" t="s">
        <v>51</v>
      </c>
      <c r="F14" s="606" t="s">
        <v>142</v>
      </c>
      <c r="G14" s="389">
        <v>120</v>
      </c>
      <c r="H14" s="390" t="s">
        <v>140</v>
      </c>
      <c r="I14" s="607">
        <v>0.251</v>
      </c>
      <c r="J14" s="189">
        <f t="shared" si="1"/>
        <v>8483.7999999999993</v>
      </c>
      <c r="K14" s="331"/>
      <c r="L14" s="189">
        <f t="shared" si="0"/>
        <v>1018055.9999999999</v>
      </c>
      <c r="N14" s="175"/>
      <c r="Q14" s="191"/>
      <c r="R14" s="191"/>
      <c r="S14" s="191"/>
      <c r="T14" s="191"/>
      <c r="U14" s="174"/>
      <c r="V14" s="174"/>
      <c r="W14" s="174"/>
      <c r="X14" s="174"/>
      <c r="Y14" s="174"/>
      <c r="Z14" s="174"/>
      <c r="AA14" s="174"/>
    </row>
    <row r="15" spans="2:27" ht="16.350000000000001" customHeight="1" x14ac:dyDescent="0.45">
      <c r="B15" s="769"/>
      <c r="C15" s="604"/>
      <c r="D15" s="604"/>
      <c r="E15" s="605"/>
      <c r="F15" s="606"/>
      <c r="G15" s="389"/>
      <c r="H15" s="390"/>
      <c r="I15" s="607"/>
      <c r="J15" s="189" t="str">
        <f t="shared" si="1"/>
        <v/>
      </c>
      <c r="K15" s="331"/>
      <c r="L15" s="189" t="str">
        <f t="shared" si="0"/>
        <v/>
      </c>
      <c r="N15" s="175"/>
      <c r="Q15" s="191"/>
      <c r="R15" s="191"/>
      <c r="S15" s="191"/>
      <c r="T15" s="191"/>
      <c r="U15" s="174"/>
      <c r="V15" s="174"/>
      <c r="W15" s="174"/>
      <c r="X15" s="174"/>
      <c r="Y15" s="174"/>
      <c r="Z15" s="174"/>
      <c r="AA15" s="174"/>
    </row>
    <row r="16" spans="2:27" s="174" customFormat="1" ht="16.350000000000001" customHeight="1" x14ac:dyDescent="0.35">
      <c r="B16" s="769"/>
      <c r="C16" s="604"/>
      <c r="D16" s="604"/>
      <c r="E16" s="605"/>
      <c r="F16" s="606"/>
      <c r="G16" s="389"/>
      <c r="H16" s="390"/>
      <c r="I16" s="607"/>
      <c r="J16" s="189" t="str">
        <f t="shared" si="1"/>
        <v/>
      </c>
      <c r="K16" s="331"/>
      <c r="L16" s="189" t="str">
        <f t="shared" si="0"/>
        <v/>
      </c>
      <c r="N16" s="175"/>
      <c r="Q16" s="191"/>
      <c r="R16" s="191"/>
      <c r="S16" s="191"/>
      <c r="T16" s="191"/>
    </row>
    <row r="17" spans="2:26" s="174" customFormat="1" ht="16.350000000000001" customHeight="1" x14ac:dyDescent="0.35">
      <c r="B17" s="769"/>
      <c r="C17" s="604"/>
      <c r="D17" s="604"/>
      <c r="E17" s="605"/>
      <c r="F17" s="606"/>
      <c r="G17" s="389"/>
      <c r="H17" s="390"/>
      <c r="I17" s="607"/>
      <c r="J17" s="189" t="str">
        <f t="shared" si="1"/>
        <v/>
      </c>
      <c r="K17" s="331"/>
      <c r="L17" s="189" t="str">
        <f t="shared" si="0"/>
        <v/>
      </c>
      <c r="N17" s="175"/>
      <c r="Q17" s="191"/>
      <c r="R17" s="191"/>
      <c r="S17" s="191"/>
      <c r="T17" s="191"/>
    </row>
    <row r="18" spans="2:26" s="174" customFormat="1" ht="16.350000000000001" customHeight="1" x14ac:dyDescent="0.35">
      <c r="B18" s="769"/>
      <c r="C18" s="604"/>
      <c r="D18" s="604"/>
      <c r="E18" s="605"/>
      <c r="F18" s="606"/>
      <c r="G18" s="389"/>
      <c r="H18" s="390"/>
      <c r="I18" s="607"/>
      <c r="J18" s="189" t="str">
        <f t="shared" si="1"/>
        <v/>
      </c>
      <c r="K18" s="331"/>
      <c r="L18" s="189" t="str">
        <f t="shared" si="0"/>
        <v/>
      </c>
      <c r="N18" s="175"/>
      <c r="Q18" s="191"/>
      <c r="R18" s="191"/>
      <c r="S18" s="191"/>
      <c r="T18" s="191"/>
    </row>
    <row r="19" spans="2:26" s="174" customFormat="1" ht="16.350000000000001" customHeight="1" x14ac:dyDescent="0.35">
      <c r="B19" s="769"/>
      <c r="C19" s="604"/>
      <c r="D19" s="604"/>
      <c r="E19" s="605"/>
      <c r="F19" s="606"/>
      <c r="G19" s="389"/>
      <c r="H19" s="390"/>
      <c r="I19" s="607"/>
      <c r="J19" s="189" t="str">
        <f t="shared" si="1"/>
        <v/>
      </c>
      <c r="K19" s="331"/>
      <c r="L19" s="189" t="str">
        <f t="shared" si="0"/>
        <v/>
      </c>
      <c r="N19" s="175"/>
      <c r="Q19" s="191"/>
      <c r="R19" s="191"/>
      <c r="S19" s="191"/>
      <c r="T19" s="191"/>
    </row>
    <row r="20" spans="2:26" s="174" customFormat="1" ht="16.350000000000001" customHeight="1" x14ac:dyDescent="0.35">
      <c r="B20" s="769"/>
      <c r="C20" s="604"/>
      <c r="D20" s="604"/>
      <c r="E20" s="605"/>
      <c r="F20" s="606"/>
      <c r="G20" s="389"/>
      <c r="H20" s="390"/>
      <c r="I20" s="607"/>
      <c r="J20" s="189" t="str">
        <f t="shared" si="1"/>
        <v/>
      </c>
      <c r="K20" s="331"/>
      <c r="L20" s="189" t="str">
        <f t="shared" si="0"/>
        <v/>
      </c>
      <c r="N20" s="175"/>
      <c r="Q20" s="191"/>
      <c r="R20" s="191"/>
      <c r="S20" s="191"/>
      <c r="T20" s="191"/>
    </row>
    <row r="21" spans="2:26" s="174" customFormat="1" ht="16.350000000000001" customHeight="1" x14ac:dyDescent="0.35">
      <c r="B21" s="769"/>
      <c r="C21" s="604"/>
      <c r="D21" s="604"/>
      <c r="E21" s="605"/>
      <c r="F21" s="606"/>
      <c r="G21" s="389"/>
      <c r="H21" s="390"/>
      <c r="I21" s="607"/>
      <c r="J21" s="189" t="str">
        <f t="shared" si="1"/>
        <v/>
      </c>
      <c r="K21" s="331"/>
      <c r="L21" s="189" t="str">
        <f t="shared" si="0"/>
        <v/>
      </c>
      <c r="N21" s="175"/>
      <c r="Q21" s="191"/>
      <c r="R21" s="191"/>
      <c r="S21" s="191"/>
      <c r="T21" s="191"/>
    </row>
    <row r="22" spans="2:26" s="174" customFormat="1" ht="16.350000000000001" customHeight="1" x14ac:dyDescent="0.35">
      <c r="B22" s="769"/>
      <c r="C22" s="603"/>
      <c r="D22" s="608"/>
      <c r="E22" s="605"/>
      <c r="F22" s="606"/>
      <c r="G22" s="389"/>
      <c r="H22" s="390"/>
      <c r="I22" s="607"/>
      <c r="J22" s="189"/>
      <c r="K22" s="331"/>
      <c r="L22" s="189"/>
      <c r="N22" s="175"/>
      <c r="Q22" s="191"/>
      <c r="R22" s="191"/>
      <c r="S22" s="191"/>
      <c r="T22" s="191"/>
    </row>
    <row r="23" spans="2:26" s="174" customFormat="1" ht="16.350000000000001" customHeight="1" x14ac:dyDescent="0.35">
      <c r="B23" s="769"/>
      <c r="C23" s="603" t="s">
        <v>423</v>
      </c>
      <c r="D23" s="608"/>
      <c r="E23" s="605"/>
      <c r="F23" s="605"/>
      <c r="G23" s="389"/>
      <c r="H23" s="390"/>
      <c r="I23" s="607"/>
      <c r="J23" s="189"/>
      <c r="K23" s="331"/>
      <c r="L23" s="189"/>
      <c r="N23" s="175"/>
      <c r="Q23" s="191"/>
      <c r="R23" s="191"/>
      <c r="S23" s="191"/>
      <c r="T23" s="191"/>
    </row>
    <row r="24" spans="2:26" s="174" customFormat="1" ht="16.350000000000001" customHeight="1" x14ac:dyDescent="0.35">
      <c r="B24" s="769"/>
      <c r="C24" s="604" t="s">
        <v>418</v>
      </c>
      <c r="D24" s="604"/>
      <c r="E24" s="605" t="s">
        <v>412</v>
      </c>
      <c r="F24" s="606" t="s">
        <v>142</v>
      </c>
      <c r="G24" s="389">
        <v>8</v>
      </c>
      <c r="H24" s="390" t="s">
        <v>419</v>
      </c>
      <c r="I24" s="607"/>
      <c r="J24" s="189">
        <v>1900</v>
      </c>
      <c r="K24" s="331"/>
      <c r="L24" s="189">
        <f t="shared" si="0"/>
        <v>15200</v>
      </c>
      <c r="N24" s="175"/>
      <c r="Q24" s="191"/>
      <c r="R24" s="191"/>
      <c r="S24" s="191"/>
      <c r="T24" s="191"/>
    </row>
    <row r="25" spans="2:26" s="174" customFormat="1" ht="16.350000000000001" customHeight="1" x14ac:dyDescent="0.35">
      <c r="B25" s="769"/>
      <c r="C25" s="604" t="s">
        <v>435</v>
      </c>
      <c r="D25" s="604"/>
      <c r="E25" s="605" t="s">
        <v>412</v>
      </c>
      <c r="F25" s="606" t="s">
        <v>142</v>
      </c>
      <c r="G25" s="389">
        <v>2</v>
      </c>
      <c r="H25" s="390" t="s">
        <v>436</v>
      </c>
      <c r="I25" s="607"/>
      <c r="J25" s="189">
        <v>5000</v>
      </c>
      <c r="K25" s="331"/>
      <c r="L25" s="189">
        <f t="shared" si="0"/>
        <v>10000</v>
      </c>
      <c r="N25" s="175"/>
      <c r="Q25" s="191"/>
      <c r="R25" s="191"/>
      <c r="S25" s="191"/>
      <c r="T25" s="191"/>
    </row>
    <row r="26" spans="2:26" s="174" customFormat="1" ht="16.350000000000001" customHeight="1" x14ac:dyDescent="0.35">
      <c r="B26" s="769"/>
      <c r="C26" s="604" t="s">
        <v>413</v>
      </c>
      <c r="D26" s="604" t="s">
        <v>415</v>
      </c>
      <c r="E26" s="605" t="s">
        <v>412</v>
      </c>
      <c r="F26" s="606" t="s">
        <v>142</v>
      </c>
      <c r="G26" s="389">
        <v>32</v>
      </c>
      <c r="H26" s="390" t="s">
        <v>419</v>
      </c>
      <c r="I26" s="607"/>
      <c r="J26" s="189">
        <v>800</v>
      </c>
      <c r="K26" s="331"/>
      <c r="L26" s="189">
        <f t="shared" si="0"/>
        <v>25600</v>
      </c>
      <c r="N26" s="175"/>
      <c r="Q26" s="191"/>
      <c r="R26" s="191"/>
      <c r="S26" s="191"/>
      <c r="T26" s="191"/>
    </row>
    <row r="27" spans="2:26" s="174" customFormat="1" ht="16.350000000000001" customHeight="1" x14ac:dyDescent="0.35">
      <c r="B27" s="769"/>
      <c r="C27" s="604" t="s">
        <v>414</v>
      </c>
      <c r="D27" s="604" t="s">
        <v>415</v>
      </c>
      <c r="E27" s="605" t="s">
        <v>412</v>
      </c>
      <c r="F27" s="606" t="s">
        <v>142</v>
      </c>
      <c r="G27" s="389">
        <v>106</v>
      </c>
      <c r="H27" s="390" t="s">
        <v>419</v>
      </c>
      <c r="I27" s="607"/>
      <c r="J27" s="189">
        <v>390</v>
      </c>
      <c r="K27" s="331"/>
      <c r="L27" s="189">
        <f t="shared" si="0"/>
        <v>41340</v>
      </c>
      <c r="N27" s="175"/>
      <c r="Q27" s="191"/>
      <c r="R27" s="191"/>
      <c r="S27" s="191"/>
      <c r="T27" s="191"/>
    </row>
    <row r="28" spans="2:26" s="174" customFormat="1" ht="16.350000000000001" customHeight="1" x14ac:dyDescent="0.35">
      <c r="B28" s="769"/>
      <c r="C28" s="604" t="s">
        <v>416</v>
      </c>
      <c r="D28" s="604" t="s">
        <v>417</v>
      </c>
      <c r="E28" s="605" t="s">
        <v>412</v>
      </c>
      <c r="F28" s="606" t="s">
        <v>142</v>
      </c>
      <c r="G28" s="389">
        <v>1</v>
      </c>
      <c r="H28" s="390" t="s">
        <v>420</v>
      </c>
      <c r="I28" s="607"/>
      <c r="J28" s="189">
        <v>13000</v>
      </c>
      <c r="K28" s="331"/>
      <c r="L28" s="189">
        <f t="shared" si="0"/>
        <v>13000</v>
      </c>
      <c r="N28" s="175"/>
      <c r="Q28" s="191"/>
      <c r="R28" s="191"/>
      <c r="S28" s="191"/>
      <c r="T28" s="191"/>
      <c r="Y28" s="174">
        <f>SUM(G28:G31)</f>
        <v>41</v>
      </c>
      <c r="Z28" s="174">
        <f>Y28*G16</f>
        <v>0</v>
      </c>
    </row>
    <row r="29" spans="2:26" s="174" customFormat="1" ht="16.350000000000001" customHeight="1" x14ac:dyDescent="0.35">
      <c r="B29" s="769"/>
      <c r="C29" s="604" t="s">
        <v>437</v>
      </c>
      <c r="D29" s="604" t="s">
        <v>438</v>
      </c>
      <c r="E29" s="605" t="s">
        <v>412</v>
      </c>
      <c r="F29" s="606" t="s">
        <v>142</v>
      </c>
      <c r="G29" s="389">
        <v>8</v>
      </c>
      <c r="H29" s="390" t="s">
        <v>442</v>
      </c>
      <c r="I29" s="607"/>
      <c r="J29" s="189">
        <v>6700</v>
      </c>
      <c r="K29" s="331"/>
      <c r="L29" s="189">
        <f t="shared" si="0"/>
        <v>53600</v>
      </c>
      <c r="N29" s="175"/>
      <c r="Q29" s="191"/>
      <c r="R29" s="191"/>
      <c r="S29" s="191"/>
      <c r="T29" s="191"/>
    </row>
    <row r="30" spans="2:26" ht="16.350000000000001" customHeight="1" x14ac:dyDescent="0.45">
      <c r="B30" s="769"/>
      <c r="C30" s="604" t="s">
        <v>439</v>
      </c>
      <c r="D30" s="604" t="s">
        <v>443</v>
      </c>
      <c r="E30" s="605" t="s">
        <v>412</v>
      </c>
      <c r="F30" s="606" t="s">
        <v>142</v>
      </c>
      <c r="G30" s="389">
        <v>30</v>
      </c>
      <c r="H30" s="390" t="s">
        <v>444</v>
      </c>
      <c r="I30" s="607"/>
      <c r="J30" s="189">
        <v>2900</v>
      </c>
      <c r="K30" s="331"/>
      <c r="L30" s="189">
        <f t="shared" si="0"/>
        <v>87000</v>
      </c>
      <c r="N30" s="175"/>
      <c r="Q30" s="191"/>
      <c r="R30" s="191"/>
      <c r="S30" s="191"/>
      <c r="T30" s="191"/>
    </row>
    <row r="31" spans="2:26" ht="16.350000000000001" customHeight="1" x14ac:dyDescent="0.45">
      <c r="B31" s="769"/>
      <c r="C31" s="604" t="s">
        <v>440</v>
      </c>
      <c r="D31" s="604" t="s">
        <v>441</v>
      </c>
      <c r="E31" s="605" t="s">
        <v>412</v>
      </c>
      <c r="F31" s="606" t="s">
        <v>142</v>
      </c>
      <c r="G31" s="389">
        <v>2</v>
      </c>
      <c r="H31" s="390" t="s">
        <v>419</v>
      </c>
      <c r="I31" s="607"/>
      <c r="J31" s="189">
        <v>5000</v>
      </c>
      <c r="K31" s="331"/>
      <c r="L31" s="189">
        <f t="shared" si="0"/>
        <v>10000</v>
      </c>
      <c r="N31" s="175"/>
      <c r="Q31" s="191"/>
      <c r="R31" s="191"/>
      <c r="S31" s="191"/>
      <c r="T31" s="191"/>
    </row>
    <row r="32" spans="2:26" ht="16.350000000000001" customHeight="1" x14ac:dyDescent="0.45">
      <c r="B32" s="769"/>
      <c r="C32" s="609"/>
      <c r="D32" s="609"/>
      <c r="E32" s="605"/>
      <c r="F32" s="609"/>
      <c r="G32" s="610"/>
      <c r="H32" s="611"/>
      <c r="I32" s="610"/>
      <c r="J32" s="189"/>
      <c r="K32" s="331"/>
      <c r="L32" s="189" t="str">
        <f t="shared" si="0"/>
        <v/>
      </c>
      <c r="N32" s="190"/>
      <c r="Q32" s="191"/>
      <c r="R32" s="191"/>
      <c r="S32" s="191"/>
      <c r="T32" s="191"/>
    </row>
    <row r="33" spans="2:26" ht="16.350000000000001" customHeight="1" x14ac:dyDescent="0.45">
      <c r="B33" s="569"/>
      <c r="C33" s="174"/>
      <c r="D33" s="174"/>
      <c r="E33" s="174"/>
      <c r="F33" s="174"/>
      <c r="G33" s="564"/>
      <c r="H33" s="565"/>
      <c r="I33" s="564"/>
      <c r="J33" s="331"/>
      <c r="K33" s="332"/>
      <c r="L33" s="332"/>
      <c r="Q33" s="191"/>
      <c r="R33" s="191"/>
      <c r="S33" s="191"/>
      <c r="T33" s="191"/>
    </row>
    <row r="34" spans="2:26" ht="16.350000000000001" customHeight="1" x14ac:dyDescent="0.45">
      <c r="B34" s="569"/>
      <c r="C34" s="174" t="s">
        <v>54</v>
      </c>
      <c r="D34" s="174"/>
      <c r="E34" s="174"/>
      <c r="F34" s="174"/>
      <c r="G34" s="564"/>
      <c r="H34" s="565"/>
      <c r="I34" s="564"/>
      <c r="J34" s="333"/>
      <c r="K34" s="333" t="s">
        <v>52</v>
      </c>
      <c r="L34" s="631">
        <f>ROUND(SUMIF($E:$E,"材料費",$L:$L),0)</f>
        <v>255740</v>
      </c>
      <c r="N34" s="566"/>
      <c r="Q34" s="191"/>
      <c r="R34" s="191"/>
      <c r="S34" s="191"/>
      <c r="T34" s="191"/>
    </row>
    <row r="35" spans="2:26" ht="16.350000000000001" customHeight="1" x14ac:dyDescent="0.45">
      <c r="B35" s="569"/>
      <c r="C35" s="174" t="s">
        <v>55</v>
      </c>
      <c r="D35" s="174"/>
      <c r="E35" s="174"/>
      <c r="F35" s="174"/>
      <c r="G35" s="564"/>
      <c r="H35" s="565"/>
      <c r="I35" s="564"/>
      <c r="J35" s="333"/>
      <c r="K35" s="333" t="s">
        <v>53</v>
      </c>
      <c r="L35" s="632">
        <f>ROUND(SUMIF($E:$E,"労務費",$L:$L),0)</f>
        <v>2939924</v>
      </c>
      <c r="Q35" s="191"/>
      <c r="R35" s="191"/>
      <c r="S35" s="191"/>
      <c r="T35" s="191"/>
      <c r="Z35" s="188" t="e">
        <f>ROUNDUP(SUM($Z$9:$Z$32),0)</f>
        <v>#REF!</v>
      </c>
    </row>
    <row r="36" spans="2:26" ht="16.350000000000001" customHeight="1" x14ac:dyDescent="0.45">
      <c r="B36" s="569"/>
      <c r="D36" s="174"/>
      <c r="E36" s="174"/>
      <c r="F36" s="174"/>
      <c r="G36" s="564"/>
      <c r="H36" s="565"/>
      <c r="I36" s="564"/>
      <c r="J36" s="331"/>
      <c r="K36" s="332"/>
      <c r="L36" s="332"/>
    </row>
    <row r="37" spans="2:26" ht="16.350000000000001" customHeight="1" x14ac:dyDescent="0.45">
      <c r="B37" s="569"/>
      <c r="G37" s="564"/>
      <c r="H37" s="567"/>
      <c r="I37" s="564"/>
      <c r="J37" s="331"/>
      <c r="K37" s="568"/>
      <c r="L37" s="332"/>
    </row>
    <row r="38" spans="2:26" ht="6" customHeight="1" x14ac:dyDescent="0.45"/>
    <row r="40" spans="2:26" x14ac:dyDescent="0.45">
      <c r="L40" s="338"/>
    </row>
    <row r="41" spans="2:26" x14ac:dyDescent="0.45">
      <c r="L41" s="338"/>
    </row>
  </sheetData>
  <mergeCells count="2">
    <mergeCell ref="B6:B32"/>
    <mergeCell ref="L4:N4"/>
  </mergeCells>
  <phoneticPr fontId="4"/>
  <dataValidations count="1">
    <dataValidation type="list" allowBlank="1" showInputMessage="1" showErrorMessage="1" sqref="E9:E32" xr:uid="{A9F181B8-35B4-436E-A8C8-D58B0D63C448}">
      <formula1>"材料費,労務費"</formula1>
    </dataValidation>
  </dataValidations>
  <pageMargins left="0.52" right="0.23622047244094491" top="0.65" bottom="0.22" header="0.31496062992125984" footer="0.17"/>
  <pageSetup paperSize="9" scale="88"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D7AE-0260-46CE-88E7-2CFE756C9664}">
  <sheetPr>
    <tabColor rgb="FFFFC000"/>
    <pageSetUpPr fitToPage="1"/>
  </sheetPr>
  <dimension ref="C1:N25"/>
  <sheetViews>
    <sheetView view="pageBreakPreview" topLeftCell="A16" zoomScale="140" zoomScaleNormal="85" zoomScaleSheetLayoutView="140" workbookViewId="0">
      <selection activeCell="D30" sqref="D30"/>
    </sheetView>
  </sheetViews>
  <sheetFormatPr defaultColWidth="8.5" defaultRowHeight="15" x14ac:dyDescent="0.7"/>
  <cols>
    <col min="1" max="1" width="3" style="339" customWidth="1"/>
    <col min="2" max="2" width="5.5" style="339" customWidth="1"/>
    <col min="3" max="3" width="3.5" style="339" customWidth="1"/>
    <col min="4" max="4" width="21" style="339" customWidth="1"/>
    <col min="5" max="5" width="19" style="339" customWidth="1"/>
    <col min="6" max="6" width="15.5" style="339" customWidth="1"/>
    <col min="7" max="7" width="10.5" style="340" customWidth="1"/>
    <col min="8" max="8" width="8" style="339" customWidth="1"/>
    <col min="9" max="9" width="3" style="339" customWidth="1"/>
    <col min="10" max="10" width="14.125" style="339" customWidth="1"/>
    <col min="11" max="11" width="11" style="339" customWidth="1"/>
    <col min="12" max="12" width="3" style="339" customWidth="1"/>
    <col min="13" max="16384" width="8.5" style="339"/>
  </cols>
  <sheetData>
    <row r="1" spans="3:14" x14ac:dyDescent="0.7">
      <c r="I1" s="418"/>
    </row>
    <row r="2" spans="3:14" ht="16.5" customHeight="1" x14ac:dyDescent="0.7">
      <c r="C2" s="620" t="s">
        <v>458</v>
      </c>
      <c r="D2" s="341"/>
      <c r="K2" s="428"/>
    </row>
    <row r="3" spans="3:14" ht="16.5" x14ac:dyDescent="0.5">
      <c r="C3" s="619" t="s">
        <v>26</v>
      </c>
      <c r="D3" s="342"/>
      <c r="E3" s="342"/>
      <c r="F3" s="342"/>
      <c r="G3" s="343"/>
      <c r="H3" s="342"/>
      <c r="I3" s="342"/>
      <c r="J3" s="342"/>
      <c r="K3" s="344"/>
    </row>
    <row r="4" spans="3:14" ht="16.5" x14ac:dyDescent="0.7">
      <c r="C4" s="336" t="s">
        <v>84</v>
      </c>
      <c r="D4" s="83"/>
      <c r="E4" s="83"/>
      <c r="F4" s="83"/>
      <c r="G4" s="345"/>
      <c r="H4" s="83"/>
      <c r="I4" s="83"/>
      <c r="J4" s="83"/>
      <c r="K4" s="80"/>
    </row>
    <row r="5" spans="3:14" s="348" customFormat="1" ht="49.5" customHeight="1" x14ac:dyDescent="0.65">
      <c r="C5" s="346"/>
      <c r="D5" s="771" t="s">
        <v>56</v>
      </c>
      <c r="E5" s="771"/>
      <c r="F5" s="771"/>
      <c r="G5" s="771"/>
      <c r="H5" s="771"/>
      <c r="I5" s="771"/>
      <c r="J5" s="771"/>
      <c r="K5" s="347"/>
    </row>
    <row r="6" spans="3:14" x14ac:dyDescent="0.45">
      <c r="C6" s="349"/>
      <c r="K6" s="347"/>
    </row>
    <row r="7" spans="3:14" ht="25.5" customHeight="1" x14ac:dyDescent="0.45">
      <c r="C7" s="349"/>
      <c r="D7" s="84" t="s">
        <v>132</v>
      </c>
      <c r="K7" s="347"/>
    </row>
    <row r="8" spans="3:14" ht="21" customHeight="1" x14ac:dyDescent="0.45">
      <c r="C8" s="349"/>
      <c r="D8" s="772" t="s">
        <v>57</v>
      </c>
      <c r="E8" s="773"/>
      <c r="F8" s="350" t="s">
        <v>31</v>
      </c>
      <c r="G8" s="197" t="s">
        <v>58</v>
      </c>
      <c r="J8" s="197" t="s">
        <v>59</v>
      </c>
      <c r="K8" s="80"/>
    </row>
    <row r="9" spans="3:14" ht="21" customHeight="1" thickBot="1" x14ac:dyDescent="0.5">
      <c r="C9" s="349"/>
      <c r="D9" s="774"/>
      <c r="E9" s="775"/>
      <c r="F9" s="351" t="s">
        <v>60</v>
      </c>
      <c r="G9" s="198" t="s">
        <v>61</v>
      </c>
      <c r="J9" s="198" t="s">
        <v>62</v>
      </c>
      <c r="K9" s="80"/>
    </row>
    <row r="10" spans="3:14" ht="21" customHeight="1" thickTop="1" x14ac:dyDescent="0.7">
      <c r="C10" s="349"/>
      <c r="D10" s="352" t="s">
        <v>63</v>
      </c>
      <c r="E10" s="353"/>
      <c r="F10" s="776">
        <f>'【ｼｰﾄ3】材料費・労務費 明細'!$L$35</f>
        <v>2939924</v>
      </c>
      <c r="G10" s="391">
        <f>【初期設定】都道府県名入力!G11</f>
        <v>1.0999999999999999E-2</v>
      </c>
      <c r="J10" s="354">
        <f>IF(OR($F$10="",$G$10=""),"",$F$10*$G$10)</f>
        <v>32339.163999999997</v>
      </c>
      <c r="K10" s="80"/>
      <c r="N10" s="355"/>
    </row>
    <row r="11" spans="3:14" ht="21" customHeight="1" x14ac:dyDescent="0.7">
      <c r="C11" s="349"/>
      <c r="D11" s="82" t="s">
        <v>64</v>
      </c>
      <c r="E11" s="356"/>
      <c r="F11" s="777"/>
      <c r="G11" s="391">
        <f>【初期設定】都道府県名入力!G12</f>
        <v>4.9549999999999997E-2</v>
      </c>
      <c r="J11" s="357">
        <f>IF(OR($F$10="",$G$11=""),"",$F$10*$G$11)</f>
        <v>145673.23419999998</v>
      </c>
      <c r="K11" s="80"/>
      <c r="N11" s="355"/>
    </row>
    <row r="12" spans="3:14" ht="21" customHeight="1" x14ac:dyDescent="0.7">
      <c r="C12" s="349"/>
      <c r="D12" s="82" t="s">
        <v>65</v>
      </c>
      <c r="E12" s="356"/>
      <c r="F12" s="777"/>
      <c r="G12" s="391">
        <f>【初期設定】都道府県名入力!G13</f>
        <v>1.5900000000000001E-2</v>
      </c>
      <c r="J12" s="81">
        <f>IF(OR($F$10="",$G$12=""),"",$F$10*$G$12)</f>
        <v>46744.791600000004</v>
      </c>
      <c r="K12" s="80"/>
      <c r="N12" s="355"/>
    </row>
    <row r="13" spans="3:14" ht="21" customHeight="1" x14ac:dyDescent="0.7">
      <c r="C13" s="349"/>
      <c r="D13" s="82" t="s">
        <v>66</v>
      </c>
      <c r="E13" s="356"/>
      <c r="F13" s="777"/>
      <c r="G13" s="391">
        <f>【初期設定】都道府県名入力!G14</f>
        <v>9.1499999999999998E-2</v>
      </c>
      <c r="J13" s="81">
        <f>IF(OR($F$10="",$G$13=""),"",$F$10*$G$13)</f>
        <v>269003.04599999997</v>
      </c>
      <c r="K13" s="80"/>
      <c r="N13" s="355"/>
    </row>
    <row r="14" spans="3:14" ht="21" customHeight="1" x14ac:dyDescent="0.7">
      <c r="C14" s="349"/>
      <c r="D14" s="82" t="s">
        <v>472</v>
      </c>
      <c r="E14" s="356"/>
      <c r="F14" s="778"/>
      <c r="G14" s="391">
        <f>【初期設定】都道府県名入力!G15</f>
        <v>1.15E-3</v>
      </c>
      <c r="J14" s="81">
        <f>IF(OR($F$10="",$G$14=""),"",$F$10*$G$14)</f>
        <v>3380.9126000000001</v>
      </c>
      <c r="K14" s="80"/>
      <c r="N14" s="355"/>
    </row>
    <row r="15" spans="3:14" ht="21" customHeight="1" x14ac:dyDescent="0.7">
      <c r="C15" s="349"/>
      <c r="D15" s="358"/>
      <c r="E15" s="259"/>
      <c r="G15" s="392"/>
      <c r="K15" s="80"/>
    </row>
    <row r="16" spans="3:14" ht="21" customHeight="1" x14ac:dyDescent="0.7">
      <c r="C16" s="349"/>
      <c r="E16" s="359"/>
      <c r="F16" s="359"/>
      <c r="G16" s="395"/>
      <c r="I16" s="359" t="s">
        <v>67</v>
      </c>
      <c r="J16" s="629">
        <f>ROUND(SUM(J10:J14),0)</f>
        <v>497141</v>
      </c>
      <c r="K16" s="80"/>
    </row>
    <row r="17" spans="3:11" ht="21" customHeight="1" x14ac:dyDescent="0.7">
      <c r="C17" s="349"/>
      <c r="E17" s="340"/>
      <c r="F17" s="340"/>
      <c r="J17" s="360"/>
      <c r="K17" s="80"/>
    </row>
    <row r="18" spans="3:11" ht="21" customHeight="1" x14ac:dyDescent="0.7">
      <c r="C18" s="349"/>
      <c r="D18" s="339" t="s">
        <v>133</v>
      </c>
      <c r="K18" s="80"/>
    </row>
    <row r="19" spans="3:11" ht="21" customHeight="1" x14ac:dyDescent="0.45">
      <c r="C19" s="349"/>
      <c r="D19" s="197" t="s">
        <v>68</v>
      </c>
      <c r="E19" s="197" t="s">
        <v>69</v>
      </c>
      <c r="G19" s="339"/>
      <c r="J19" s="197" t="s">
        <v>59</v>
      </c>
      <c r="K19" s="80"/>
    </row>
    <row r="20" spans="3:11" ht="21" customHeight="1" thickBot="1" x14ac:dyDescent="0.5">
      <c r="C20" s="349"/>
      <c r="D20" s="198" t="s">
        <v>70</v>
      </c>
      <c r="E20" s="198" t="s">
        <v>71</v>
      </c>
      <c r="G20" s="339"/>
      <c r="J20" s="198" t="s">
        <v>62</v>
      </c>
      <c r="K20" s="80"/>
    </row>
    <row r="21" spans="3:11" ht="21" customHeight="1" thickTop="1" x14ac:dyDescent="0.7">
      <c r="C21" s="349"/>
      <c r="D21" s="403">
        <v>320</v>
      </c>
      <c r="E21" s="633">
        <f>F10/【初期設定】都道府県名入力!F6</f>
        <v>86.98</v>
      </c>
      <c r="G21" s="339"/>
      <c r="J21" s="628">
        <f>ROUND(IF($D$22=TRUE,0,IF(OR($D$21="",$E$21=""),"",$D$21*$E$21)),0)</f>
        <v>27834</v>
      </c>
      <c r="K21" s="80"/>
    </row>
    <row r="22" spans="3:11" ht="21" customHeight="1" x14ac:dyDescent="0.7">
      <c r="C22" s="349"/>
      <c r="D22" s="639" t="b">
        <v>0</v>
      </c>
      <c r="G22" s="339"/>
      <c r="J22" s="340" t="str">
        <f>IF($D$22=TRUE,"(元請等が証紙等購入)","")</f>
        <v/>
      </c>
      <c r="K22" s="80"/>
    </row>
    <row r="23" spans="3:11" ht="21" customHeight="1" x14ac:dyDescent="0.7">
      <c r="C23" s="349"/>
      <c r="D23" s="779"/>
      <c r="E23" s="779"/>
      <c r="G23" s="339"/>
      <c r="I23" s="359" t="s">
        <v>67</v>
      </c>
      <c r="J23" s="354">
        <f>SUM(J21)</f>
        <v>27834</v>
      </c>
      <c r="K23" s="80"/>
    </row>
    <row r="24" spans="3:11" x14ac:dyDescent="0.7">
      <c r="C24" s="349"/>
      <c r="G24" s="339"/>
      <c r="K24" s="80"/>
    </row>
    <row r="25" spans="3:11" x14ac:dyDescent="0.7">
      <c r="C25" s="352"/>
      <c r="D25" s="353"/>
      <c r="E25" s="353"/>
      <c r="F25" s="353"/>
      <c r="G25" s="361"/>
      <c r="H25" s="353"/>
      <c r="I25" s="353"/>
      <c r="J25" s="353"/>
      <c r="K25" s="362"/>
    </row>
  </sheetData>
  <sheetProtection sheet="1" objects="1" scenarios="1"/>
  <mergeCells count="4">
    <mergeCell ref="D5:J5"/>
    <mergeCell ref="D8:E9"/>
    <mergeCell ref="F10:F14"/>
    <mergeCell ref="D23:E23"/>
  </mergeCells>
  <phoneticPr fontId="4"/>
  <conditionalFormatting sqref="G10:G14">
    <cfRule type="expression" dxfId="11" priority="1">
      <formula>$G10&lt;&gt;""</formula>
    </cfRule>
  </conditionalFormatting>
  <pageMargins left="0.36" right="0.23622047244094491"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3</xdr:col>
                    <xdr:colOff>1438275</xdr:colOff>
                    <xdr:row>20</xdr:row>
                    <xdr:rowOff>190500</xdr:rowOff>
                  </from>
                  <to>
                    <xdr:col>4</xdr:col>
                    <xdr:colOff>1362075</xdr:colOff>
                    <xdr:row>21</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F5A0-3029-4AAB-9296-0B78A93EDB13}">
  <sheetPr>
    <tabColor rgb="FFFFC000"/>
    <pageSetUpPr fitToPage="1"/>
  </sheetPr>
  <dimension ref="C1:K61"/>
  <sheetViews>
    <sheetView view="pageBreakPreview" topLeftCell="A45" zoomScale="140" zoomScaleNormal="55" zoomScaleSheetLayoutView="140" workbookViewId="0">
      <selection activeCell="B58" sqref="B2:K58"/>
    </sheetView>
  </sheetViews>
  <sheetFormatPr defaultColWidth="8.5" defaultRowHeight="15" x14ac:dyDescent="0.7"/>
  <cols>
    <col min="1" max="1" width="3" style="339" customWidth="1"/>
    <col min="2" max="2" width="3.625" style="339" customWidth="1"/>
    <col min="3" max="3" width="3.5" style="339" customWidth="1"/>
    <col min="4" max="4" width="32.5" style="339" customWidth="1"/>
    <col min="5" max="5" width="27.5" style="339" customWidth="1"/>
    <col min="6" max="6" width="5.5" style="339" customWidth="1"/>
    <col min="7" max="7" width="17" style="339" customWidth="1"/>
    <col min="8" max="8" width="3.5" style="339" customWidth="1"/>
    <col min="9" max="9" width="14" style="339" customWidth="1"/>
    <col min="10" max="10" width="3.5" style="339" customWidth="1"/>
    <col min="11" max="11" width="3" style="339" customWidth="1"/>
    <col min="12" max="16384" width="8.5" style="339"/>
  </cols>
  <sheetData>
    <row r="1" spans="3:11" x14ac:dyDescent="0.7">
      <c r="D1" s="363" t="s">
        <v>72</v>
      </c>
      <c r="H1" s="259"/>
      <c r="I1" s="418"/>
    </row>
    <row r="2" spans="3:11" ht="24" customHeight="1" x14ac:dyDescent="0.7">
      <c r="C2" s="621" t="s">
        <v>458</v>
      </c>
      <c r="D2" s="363"/>
    </row>
    <row r="3" spans="3:11" ht="16.5" x14ac:dyDescent="0.5">
      <c r="C3" s="573" t="s">
        <v>26</v>
      </c>
      <c r="D3" s="83"/>
      <c r="E3" s="83"/>
      <c r="F3" s="83"/>
      <c r="G3" s="83"/>
      <c r="H3" s="83"/>
      <c r="I3" s="83"/>
      <c r="J3" s="574"/>
    </row>
    <row r="4" spans="3:11" ht="16.5" x14ac:dyDescent="0.7">
      <c r="C4" s="575" t="s">
        <v>84</v>
      </c>
      <c r="D4" s="83"/>
      <c r="E4" s="83"/>
      <c r="F4" s="83"/>
      <c r="G4" s="83"/>
      <c r="H4" s="83"/>
      <c r="I4" s="83"/>
      <c r="J4" s="83"/>
    </row>
    <row r="5" spans="3:11" s="348" customFormat="1" ht="25.5" customHeight="1" x14ac:dyDescent="0.55000000000000004">
      <c r="D5" s="780" t="s">
        <v>73</v>
      </c>
      <c r="E5" s="780"/>
      <c r="F5" s="780"/>
      <c r="G5" s="780"/>
      <c r="H5" s="780"/>
      <c r="I5" s="780"/>
      <c r="J5" s="780"/>
      <c r="K5" s="364"/>
    </row>
    <row r="6" spans="3:11" s="348" customFormat="1" ht="18" customHeight="1" x14ac:dyDescent="0.55000000000000004">
      <c r="F6" s="576"/>
      <c r="G6" s="576"/>
      <c r="H6" s="576"/>
      <c r="I6" s="576"/>
      <c r="J6" s="364"/>
      <c r="K6" s="364"/>
    </row>
    <row r="7" spans="3:11" s="348" customFormat="1" ht="18" customHeight="1" x14ac:dyDescent="0.55000000000000004">
      <c r="D7" s="577" t="s">
        <v>134</v>
      </c>
      <c r="E7" s="576"/>
      <c r="F7" s="576"/>
      <c r="G7" s="576"/>
      <c r="H7" s="576"/>
      <c r="I7" s="576"/>
      <c r="J7" s="364"/>
      <c r="K7" s="364"/>
    </row>
    <row r="8" spans="3:11" x14ac:dyDescent="0.7">
      <c r="C8" s="83"/>
      <c r="D8" s="84" t="s">
        <v>411</v>
      </c>
      <c r="J8" s="83"/>
    </row>
    <row r="9" spans="3:11" ht="16.350000000000001" customHeight="1" x14ac:dyDescent="0.45">
      <c r="C9" s="83"/>
      <c r="D9" s="782" t="s">
        <v>57</v>
      </c>
      <c r="E9" s="782" t="s">
        <v>78</v>
      </c>
      <c r="F9" s="782" t="s">
        <v>79</v>
      </c>
      <c r="G9" s="782"/>
      <c r="I9" s="197" t="s">
        <v>59</v>
      </c>
      <c r="J9" s="83"/>
    </row>
    <row r="10" spans="3:11" ht="17.25" customHeight="1" thickBot="1" x14ac:dyDescent="0.5">
      <c r="C10" s="83"/>
      <c r="D10" s="782"/>
      <c r="E10" s="784"/>
      <c r="F10" s="782"/>
      <c r="G10" s="782"/>
      <c r="I10" s="198" t="s">
        <v>62</v>
      </c>
      <c r="J10" s="83"/>
    </row>
    <row r="11" spans="3:11" ht="15.75" customHeight="1" thickTop="1" x14ac:dyDescent="0.7">
      <c r="C11" s="83"/>
      <c r="D11" s="82" t="s">
        <v>80</v>
      </c>
      <c r="E11" s="367">
        <f>'【ｼｰﾄ3】材料費・労務費 明細'!L35</f>
        <v>2939924</v>
      </c>
      <c r="F11" s="781">
        <f>'【ｼｰﾄ6】安全衛生経費率算出表（日左連）'!H40</f>
        <v>8.8030850149193332E-2</v>
      </c>
      <c r="G11" s="781"/>
      <c r="I11" s="354">
        <f>IF(OR($E$11="",$F$11=""),"",$E$11*$F$11)</f>
        <v>258804.00909401706</v>
      </c>
      <c r="J11" s="83"/>
    </row>
    <row r="12" spans="3:11" x14ac:dyDescent="0.7">
      <c r="C12" s="83"/>
      <c r="E12" s="359"/>
      <c r="F12" s="359"/>
      <c r="G12" s="359"/>
      <c r="H12" s="359" t="s">
        <v>77</v>
      </c>
      <c r="I12" s="520">
        <f>SUM(I11)</f>
        <v>258804.00909401706</v>
      </c>
      <c r="J12" s="83"/>
    </row>
    <row r="13" spans="3:11" x14ac:dyDescent="0.7">
      <c r="C13" s="83"/>
      <c r="J13" s="83"/>
    </row>
    <row r="14" spans="3:11" x14ac:dyDescent="0.7">
      <c r="C14" s="83"/>
      <c r="D14" s="578" t="s">
        <v>410</v>
      </c>
      <c r="J14" s="83"/>
    </row>
    <row r="15" spans="3:11" ht="16.350000000000001" customHeight="1" x14ac:dyDescent="0.45">
      <c r="C15" s="83"/>
      <c r="D15" s="782" t="s">
        <v>57</v>
      </c>
      <c r="E15" s="782" t="s">
        <v>74</v>
      </c>
      <c r="F15" s="784" t="s">
        <v>75</v>
      </c>
      <c r="G15" s="782" t="s">
        <v>68</v>
      </c>
      <c r="I15" s="197" t="s">
        <v>59</v>
      </c>
      <c r="J15" s="83"/>
    </row>
    <row r="16" spans="3:11" ht="18.75" customHeight="1" thickBot="1" x14ac:dyDescent="0.5">
      <c r="C16" s="83"/>
      <c r="D16" s="783"/>
      <c r="E16" s="783"/>
      <c r="F16" s="785"/>
      <c r="G16" s="783"/>
      <c r="I16" s="198" t="s">
        <v>62</v>
      </c>
      <c r="J16" s="83"/>
    </row>
    <row r="17" spans="3:10" ht="15.4" thickTop="1" x14ac:dyDescent="0.7">
      <c r="C17" s="345"/>
      <c r="D17" s="518"/>
      <c r="E17" s="365"/>
      <c r="F17" s="366"/>
      <c r="G17" s="365"/>
      <c r="I17" s="354" t="str">
        <f t="shared" ref="I17:I53" si="0">IF(OR($E17="",$G17=""),"",$E17*$G17)</f>
        <v/>
      </c>
      <c r="J17" s="83"/>
    </row>
    <row r="18" spans="3:10" x14ac:dyDescent="0.7">
      <c r="C18" s="83"/>
      <c r="D18" s="518"/>
      <c r="E18" s="365"/>
      <c r="F18" s="366"/>
      <c r="G18" s="365"/>
      <c r="I18" s="354" t="str">
        <f t="shared" si="0"/>
        <v/>
      </c>
      <c r="J18" s="83"/>
    </row>
    <row r="19" spans="3:10" x14ac:dyDescent="0.7">
      <c r="C19" s="83"/>
      <c r="D19" s="518"/>
      <c r="E19" s="365"/>
      <c r="F19" s="366"/>
      <c r="G19" s="365"/>
      <c r="I19" s="354" t="str">
        <f t="shared" si="0"/>
        <v/>
      </c>
      <c r="J19" s="83"/>
    </row>
    <row r="20" spans="3:10" x14ac:dyDescent="0.7">
      <c r="C20" s="83"/>
      <c r="D20" s="518"/>
      <c r="E20" s="365"/>
      <c r="F20" s="366"/>
      <c r="G20" s="365"/>
      <c r="I20" s="354" t="str">
        <f t="shared" si="0"/>
        <v/>
      </c>
      <c r="J20" s="83"/>
    </row>
    <row r="21" spans="3:10" x14ac:dyDescent="0.7">
      <c r="C21" s="83"/>
      <c r="D21" s="518"/>
      <c r="E21" s="365"/>
      <c r="F21" s="366"/>
      <c r="G21" s="365"/>
      <c r="I21" s="354" t="str">
        <f t="shared" si="0"/>
        <v/>
      </c>
      <c r="J21" s="83"/>
    </row>
    <row r="22" spans="3:10" x14ac:dyDescent="0.7">
      <c r="C22" s="83"/>
      <c r="D22" s="518"/>
      <c r="E22" s="365"/>
      <c r="F22" s="366"/>
      <c r="G22" s="365"/>
      <c r="I22" s="354" t="str">
        <f t="shared" si="0"/>
        <v/>
      </c>
      <c r="J22" s="83"/>
    </row>
    <row r="23" spans="3:10" x14ac:dyDescent="0.7">
      <c r="C23" s="83"/>
      <c r="D23" s="518"/>
      <c r="E23" s="365"/>
      <c r="F23" s="366"/>
      <c r="G23" s="365"/>
      <c r="I23" s="354" t="str">
        <f t="shared" si="0"/>
        <v/>
      </c>
      <c r="J23" s="83"/>
    </row>
    <row r="24" spans="3:10" x14ac:dyDescent="0.7">
      <c r="C24" s="83"/>
      <c r="D24" s="518"/>
      <c r="E24" s="365"/>
      <c r="F24" s="366"/>
      <c r="G24" s="365"/>
      <c r="I24" s="354" t="str">
        <f t="shared" si="0"/>
        <v/>
      </c>
      <c r="J24" s="83"/>
    </row>
    <row r="25" spans="3:10" x14ac:dyDescent="0.7">
      <c r="C25" s="83"/>
      <c r="D25" s="518"/>
      <c r="E25" s="365"/>
      <c r="F25" s="366"/>
      <c r="G25" s="365"/>
      <c r="I25" s="354" t="str">
        <f t="shared" si="0"/>
        <v/>
      </c>
      <c r="J25" s="83"/>
    </row>
    <row r="26" spans="3:10" x14ac:dyDescent="0.7">
      <c r="C26" s="83"/>
      <c r="D26" s="518"/>
      <c r="E26" s="365"/>
      <c r="F26" s="366"/>
      <c r="G26" s="365"/>
      <c r="I26" s="354" t="str">
        <f t="shared" si="0"/>
        <v/>
      </c>
      <c r="J26" s="83"/>
    </row>
    <row r="27" spans="3:10" x14ac:dyDescent="0.7">
      <c r="C27" s="83"/>
      <c r="D27" s="518"/>
      <c r="E27" s="365"/>
      <c r="F27" s="366"/>
      <c r="G27" s="365"/>
      <c r="I27" s="354" t="str">
        <f t="shared" si="0"/>
        <v/>
      </c>
      <c r="J27" s="83"/>
    </row>
    <row r="28" spans="3:10" x14ac:dyDescent="0.7">
      <c r="C28" s="83"/>
      <c r="D28" s="518"/>
      <c r="E28" s="365"/>
      <c r="F28" s="366"/>
      <c r="G28" s="365"/>
      <c r="I28" s="354" t="str">
        <f t="shared" si="0"/>
        <v/>
      </c>
      <c r="J28" s="83"/>
    </row>
    <row r="29" spans="3:10" x14ac:dyDescent="0.7">
      <c r="C29" s="83"/>
      <c r="D29" s="518"/>
      <c r="E29" s="365"/>
      <c r="F29" s="366"/>
      <c r="G29" s="365"/>
      <c r="I29" s="354" t="str">
        <f t="shared" si="0"/>
        <v/>
      </c>
      <c r="J29" s="83"/>
    </row>
    <row r="30" spans="3:10" x14ac:dyDescent="0.7">
      <c r="C30" s="83"/>
      <c r="D30" s="518"/>
      <c r="E30" s="365"/>
      <c r="F30" s="366"/>
      <c r="G30" s="365"/>
      <c r="I30" s="354" t="str">
        <f t="shared" si="0"/>
        <v/>
      </c>
      <c r="J30" s="83"/>
    </row>
    <row r="31" spans="3:10" x14ac:dyDescent="0.7">
      <c r="C31" s="83"/>
      <c r="D31" s="518"/>
      <c r="E31" s="365"/>
      <c r="F31" s="366"/>
      <c r="G31" s="365"/>
      <c r="I31" s="354" t="str">
        <f t="shared" si="0"/>
        <v/>
      </c>
      <c r="J31" s="83"/>
    </row>
    <row r="32" spans="3:10" x14ac:dyDescent="0.7">
      <c r="C32" s="83"/>
      <c r="D32" s="518"/>
      <c r="E32" s="365"/>
      <c r="F32" s="366"/>
      <c r="G32" s="365"/>
      <c r="I32" s="354" t="str">
        <f t="shared" si="0"/>
        <v/>
      </c>
      <c r="J32" s="83"/>
    </row>
    <row r="33" spans="3:10" x14ac:dyDescent="0.7">
      <c r="C33" s="83"/>
      <c r="D33" s="518"/>
      <c r="E33" s="365"/>
      <c r="F33" s="366"/>
      <c r="G33" s="365"/>
      <c r="I33" s="354" t="str">
        <f t="shared" si="0"/>
        <v/>
      </c>
      <c r="J33" s="83"/>
    </row>
    <row r="34" spans="3:10" x14ac:dyDescent="0.7">
      <c r="C34" s="83"/>
      <c r="D34" s="518"/>
      <c r="E34" s="365"/>
      <c r="F34" s="366"/>
      <c r="G34" s="365"/>
      <c r="I34" s="354" t="str">
        <f t="shared" si="0"/>
        <v/>
      </c>
      <c r="J34" s="83"/>
    </row>
    <row r="35" spans="3:10" x14ac:dyDescent="0.7">
      <c r="C35" s="83"/>
      <c r="D35" s="518"/>
      <c r="E35" s="365"/>
      <c r="F35" s="366"/>
      <c r="G35" s="365"/>
      <c r="I35" s="354" t="str">
        <f t="shared" si="0"/>
        <v/>
      </c>
      <c r="J35" s="83"/>
    </row>
    <row r="36" spans="3:10" x14ac:dyDescent="0.7">
      <c r="C36" s="83"/>
      <c r="D36" s="518"/>
      <c r="E36" s="365"/>
      <c r="F36" s="366"/>
      <c r="G36" s="365"/>
      <c r="I36" s="354" t="str">
        <f t="shared" si="0"/>
        <v/>
      </c>
      <c r="J36" s="83"/>
    </row>
    <row r="37" spans="3:10" x14ac:dyDescent="0.7">
      <c r="C37" s="83"/>
      <c r="D37" s="518"/>
      <c r="E37" s="365"/>
      <c r="F37" s="366"/>
      <c r="G37" s="365"/>
      <c r="I37" s="354" t="str">
        <f t="shared" si="0"/>
        <v/>
      </c>
      <c r="J37" s="83"/>
    </row>
    <row r="38" spans="3:10" x14ac:dyDescent="0.7">
      <c r="C38" s="83"/>
      <c r="D38" s="518"/>
      <c r="E38" s="365"/>
      <c r="F38" s="366"/>
      <c r="G38" s="365"/>
      <c r="I38" s="354" t="str">
        <f t="shared" si="0"/>
        <v/>
      </c>
      <c r="J38" s="83"/>
    </row>
    <row r="39" spans="3:10" x14ac:dyDescent="0.7">
      <c r="C39" s="83"/>
      <c r="D39" s="518"/>
      <c r="E39" s="365"/>
      <c r="F39" s="366"/>
      <c r="G39" s="365"/>
      <c r="I39" s="354" t="str">
        <f t="shared" si="0"/>
        <v/>
      </c>
      <c r="J39" s="83"/>
    </row>
    <row r="40" spans="3:10" x14ac:dyDescent="0.7">
      <c r="C40" s="83"/>
      <c r="D40" s="518"/>
      <c r="E40" s="365"/>
      <c r="F40" s="366"/>
      <c r="G40" s="365"/>
      <c r="I40" s="354" t="str">
        <f t="shared" si="0"/>
        <v/>
      </c>
      <c r="J40" s="83"/>
    </row>
    <row r="41" spans="3:10" x14ac:dyDescent="0.7">
      <c r="C41" s="83"/>
      <c r="D41" s="518"/>
      <c r="E41" s="365"/>
      <c r="F41" s="366"/>
      <c r="G41" s="365"/>
      <c r="I41" s="354" t="str">
        <f t="shared" si="0"/>
        <v/>
      </c>
      <c r="J41" s="83"/>
    </row>
    <row r="42" spans="3:10" x14ac:dyDescent="0.7">
      <c r="C42" s="83"/>
      <c r="D42" s="518"/>
      <c r="E42" s="365"/>
      <c r="F42" s="366"/>
      <c r="G42" s="365"/>
      <c r="I42" s="354" t="str">
        <f t="shared" si="0"/>
        <v/>
      </c>
      <c r="J42" s="83"/>
    </row>
    <row r="43" spans="3:10" x14ac:dyDescent="0.7">
      <c r="C43" s="83"/>
      <c r="D43" s="518"/>
      <c r="E43" s="365"/>
      <c r="F43" s="366"/>
      <c r="G43" s="365"/>
      <c r="I43" s="354" t="str">
        <f t="shared" si="0"/>
        <v/>
      </c>
      <c r="J43" s="83"/>
    </row>
    <row r="44" spans="3:10" x14ac:dyDescent="0.7">
      <c r="C44" s="83"/>
      <c r="D44" s="518"/>
      <c r="E44" s="365"/>
      <c r="F44" s="366"/>
      <c r="G44" s="365"/>
      <c r="I44" s="354" t="str">
        <f t="shared" si="0"/>
        <v/>
      </c>
      <c r="J44" s="83"/>
    </row>
    <row r="45" spans="3:10" x14ac:dyDescent="0.7">
      <c r="C45" s="83"/>
      <c r="D45" s="518"/>
      <c r="E45" s="365"/>
      <c r="F45" s="366"/>
      <c r="G45" s="365"/>
      <c r="I45" s="354" t="str">
        <f t="shared" si="0"/>
        <v/>
      </c>
      <c r="J45" s="83"/>
    </row>
    <row r="46" spans="3:10" x14ac:dyDescent="0.7">
      <c r="C46" s="83"/>
      <c r="D46" s="518"/>
      <c r="E46" s="365"/>
      <c r="F46" s="366"/>
      <c r="G46" s="365"/>
      <c r="I46" s="354" t="str">
        <f t="shared" si="0"/>
        <v/>
      </c>
      <c r="J46" s="83"/>
    </row>
    <row r="47" spans="3:10" x14ac:dyDescent="0.7">
      <c r="C47" s="83"/>
      <c r="D47" s="518"/>
      <c r="E47" s="365"/>
      <c r="F47" s="366"/>
      <c r="G47" s="365"/>
      <c r="I47" s="354" t="str">
        <f t="shared" si="0"/>
        <v/>
      </c>
      <c r="J47" s="83"/>
    </row>
    <row r="48" spans="3:10" x14ac:dyDescent="0.7">
      <c r="C48" s="83"/>
      <c r="D48" s="518"/>
      <c r="E48" s="365"/>
      <c r="F48" s="366"/>
      <c r="G48" s="365"/>
      <c r="I48" s="354" t="str">
        <f t="shared" si="0"/>
        <v/>
      </c>
      <c r="J48" s="83"/>
    </row>
    <row r="49" spans="3:10" x14ac:dyDescent="0.7">
      <c r="C49" s="83"/>
      <c r="D49" s="518"/>
      <c r="E49" s="365"/>
      <c r="F49" s="366"/>
      <c r="G49" s="365"/>
      <c r="I49" s="354" t="str">
        <f t="shared" si="0"/>
        <v/>
      </c>
      <c r="J49" s="83"/>
    </row>
    <row r="50" spans="3:10" x14ac:dyDescent="0.7">
      <c r="C50" s="83"/>
      <c r="D50" s="518"/>
      <c r="E50" s="365"/>
      <c r="F50" s="366"/>
      <c r="G50" s="365"/>
      <c r="I50" s="354" t="str">
        <f t="shared" si="0"/>
        <v/>
      </c>
      <c r="J50" s="83"/>
    </row>
    <row r="51" spans="3:10" x14ac:dyDescent="0.7">
      <c r="C51" s="83"/>
      <c r="D51" s="518"/>
      <c r="E51" s="365"/>
      <c r="F51" s="366"/>
      <c r="G51" s="365"/>
      <c r="I51" s="354" t="str">
        <f t="shared" si="0"/>
        <v/>
      </c>
      <c r="J51" s="83"/>
    </row>
    <row r="52" spans="3:10" x14ac:dyDescent="0.7">
      <c r="C52" s="83"/>
      <c r="D52" s="518"/>
      <c r="E52" s="365"/>
      <c r="F52" s="366"/>
      <c r="G52" s="365"/>
      <c r="I52" s="354" t="str">
        <f t="shared" si="0"/>
        <v/>
      </c>
      <c r="J52" s="83"/>
    </row>
    <row r="53" spans="3:10" x14ac:dyDescent="0.7">
      <c r="C53" s="83"/>
      <c r="D53" s="518"/>
      <c r="E53" s="365"/>
      <c r="F53" s="366"/>
      <c r="G53" s="365"/>
      <c r="I53" s="354" t="str">
        <f t="shared" si="0"/>
        <v/>
      </c>
      <c r="J53" s="83"/>
    </row>
    <row r="54" spans="3:10" x14ac:dyDescent="0.7">
      <c r="C54" s="83"/>
      <c r="D54" s="83"/>
      <c r="E54" s="359"/>
      <c r="F54" s="359"/>
      <c r="G54" s="359"/>
      <c r="H54" s="359" t="s">
        <v>77</v>
      </c>
      <c r="I54" s="521">
        <f>SUM(I17:I53)</f>
        <v>0</v>
      </c>
      <c r="J54" s="83"/>
    </row>
    <row r="55" spans="3:10" x14ac:dyDescent="0.7">
      <c r="C55" s="83"/>
      <c r="D55" s="83"/>
      <c r="E55" s="359"/>
      <c r="F55" s="359"/>
      <c r="G55" s="359"/>
      <c r="I55" s="360"/>
      <c r="J55" s="83"/>
    </row>
    <row r="56" spans="3:10" x14ac:dyDescent="0.7">
      <c r="C56" s="83"/>
      <c r="D56" s="83" t="s">
        <v>81</v>
      </c>
      <c r="H56" s="359" t="s">
        <v>82</v>
      </c>
      <c r="I56" s="520">
        <f>ROUND(SUM(I54,I12),0)</f>
        <v>258804</v>
      </c>
      <c r="J56" s="83"/>
    </row>
    <row r="57" spans="3:10" x14ac:dyDescent="0.7">
      <c r="C57" s="83"/>
      <c r="D57" s="83" t="s">
        <v>135</v>
      </c>
      <c r="E57" s="359"/>
      <c r="F57" s="359"/>
      <c r="G57" s="359"/>
      <c r="I57" s="360"/>
      <c r="J57" s="83"/>
    </row>
    <row r="58" spans="3:10" x14ac:dyDescent="0.7">
      <c r="C58" s="83"/>
      <c r="D58" s="339" t="s">
        <v>83</v>
      </c>
      <c r="E58" s="359"/>
      <c r="F58" s="359"/>
      <c r="G58" s="359"/>
      <c r="I58" s="360"/>
      <c r="J58" s="83"/>
    </row>
    <row r="59" spans="3:10" x14ac:dyDescent="0.7">
      <c r="C59" s="83"/>
      <c r="E59" s="359"/>
      <c r="F59" s="359"/>
      <c r="G59" s="359"/>
      <c r="H59" s="359"/>
      <c r="I59" s="519"/>
      <c r="J59" s="83"/>
    </row>
    <row r="60" spans="3:10" ht="19.5" customHeight="1" x14ac:dyDescent="0.7">
      <c r="C60" s="83"/>
      <c r="E60" s="579"/>
      <c r="F60" s="579"/>
      <c r="G60" s="579"/>
      <c r="H60" s="579"/>
      <c r="I60" s="579"/>
      <c r="J60" s="83"/>
    </row>
    <row r="61" spans="3:10" x14ac:dyDescent="0.7">
      <c r="C61" s="83"/>
      <c r="D61" s="83"/>
      <c r="E61" s="83"/>
      <c r="F61" s="83"/>
      <c r="G61" s="83"/>
      <c r="H61" s="83"/>
      <c r="I61" s="83"/>
      <c r="J61" s="83"/>
    </row>
  </sheetData>
  <mergeCells count="9">
    <mergeCell ref="D5:J5"/>
    <mergeCell ref="F11:G11"/>
    <mergeCell ref="D15:D16"/>
    <mergeCell ref="E15:E16"/>
    <mergeCell ref="F15:F16"/>
    <mergeCell ref="G15:G16"/>
    <mergeCell ref="D9:D10"/>
    <mergeCell ref="E9:E10"/>
    <mergeCell ref="F9:G10"/>
  </mergeCells>
  <phoneticPr fontId="4"/>
  <conditionalFormatting sqref="D17:D53">
    <cfRule type="expression" dxfId="10" priority="3">
      <formula>$D17&lt;&gt;""</formula>
    </cfRule>
  </conditionalFormatting>
  <conditionalFormatting sqref="E17:F53">
    <cfRule type="expression" dxfId="9" priority="2">
      <formula>$E17&lt;&gt;""</formula>
    </cfRule>
  </conditionalFormatting>
  <conditionalFormatting sqref="E17:G53">
    <cfRule type="expression" dxfId="8" priority="4">
      <formula>$D17&lt;&gt;""</formula>
    </cfRule>
  </conditionalFormatting>
  <conditionalFormatting sqref="F11">
    <cfRule type="expression" dxfId="7" priority="5">
      <formula>$F$11</formula>
    </cfRule>
  </conditionalFormatting>
  <conditionalFormatting sqref="G17:G53">
    <cfRule type="expression" dxfId="6" priority="1">
      <formula>$G17&lt;&gt;""</formula>
    </cfRule>
  </conditionalFormatting>
  <pageMargins left="0.23622047244094491" right="0.23622047244094491" top="0.74803149606299213" bottom="0.23622047244094491" header="0.31496062992125984" footer="0.15748031496062992"/>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476E-2E30-4412-A77E-FF84B6889D23}">
  <sheetPr>
    <tabColor rgb="FFFFC000"/>
    <pageSetUpPr fitToPage="1"/>
  </sheetPr>
  <dimension ref="A1:L40"/>
  <sheetViews>
    <sheetView view="pageBreakPreview" topLeftCell="A13" zoomScale="90" zoomScaleNormal="70" zoomScaleSheetLayoutView="90" zoomScalePageLayoutView="50" workbookViewId="0">
      <selection activeCell="H4" sqref="H4"/>
    </sheetView>
  </sheetViews>
  <sheetFormatPr defaultColWidth="8.875" defaultRowHeight="17.649999999999999" x14ac:dyDescent="0.7"/>
  <cols>
    <col min="1" max="1" width="3.375" style="430" customWidth="1"/>
    <col min="2" max="2" width="36.125" style="430" bestFit="1" customWidth="1"/>
    <col min="3" max="3" width="9.5" style="430" customWidth="1"/>
    <col min="4" max="4" width="2.375" style="430" customWidth="1"/>
    <col min="5" max="5" width="17.625" style="430" customWidth="1"/>
    <col min="6" max="6" width="8.5" style="448" bestFit="1" customWidth="1"/>
    <col min="7" max="7" width="4.125" style="449" customWidth="1"/>
    <col min="8" max="8" width="12.125" style="450" bestFit="1" customWidth="1"/>
    <col min="9" max="9" width="53.5" style="430" customWidth="1"/>
    <col min="10" max="10" width="46.875" style="430" customWidth="1"/>
    <col min="11" max="11" width="7.875" style="450" customWidth="1"/>
    <col min="12" max="12" width="8.875" style="450"/>
    <col min="13" max="16384" width="8.875" style="430"/>
  </cols>
  <sheetData>
    <row r="1" spans="1:12" ht="32.25" x14ac:dyDescent="0.7">
      <c r="B1" s="498" t="s">
        <v>301</v>
      </c>
      <c r="C1" s="447"/>
      <c r="D1" s="447"/>
      <c r="J1" s="451" t="s">
        <v>302</v>
      </c>
    </row>
    <row r="2" spans="1:12" s="420" customFormat="1" ht="19.899999999999999" x14ac:dyDescent="0.7">
      <c r="B2" s="421" t="s">
        <v>303</v>
      </c>
      <c r="C2" s="789">
        <f>【初期設定】都道府県名入力!C2</f>
        <v>8</v>
      </c>
      <c r="D2" s="789"/>
      <c r="E2" s="789"/>
      <c r="F2" s="790" t="str">
        <f>【初期設定】都道府県名入力!F5</f>
        <v>東京都</v>
      </c>
      <c r="G2" s="790"/>
      <c r="H2" s="452">
        <f>【初期設定】都道府県名入力!F6</f>
        <v>33800</v>
      </c>
      <c r="I2" s="420" t="s">
        <v>304</v>
      </c>
      <c r="J2" s="453"/>
      <c r="K2" s="454"/>
      <c r="L2" s="454"/>
    </row>
    <row r="3" spans="1:12" x14ac:dyDescent="0.7">
      <c r="B3" s="455" t="s">
        <v>305</v>
      </c>
      <c r="C3" s="420" t="s">
        <v>306</v>
      </c>
      <c r="D3" s="456"/>
      <c r="E3" s="456"/>
      <c r="F3" s="456"/>
      <c r="G3" s="457"/>
    </row>
    <row r="4" spans="1:12" x14ac:dyDescent="0.7">
      <c r="B4" s="455" t="s">
        <v>305</v>
      </c>
      <c r="C4" s="420" t="s">
        <v>307</v>
      </c>
      <c r="D4" s="456"/>
      <c r="E4" s="456"/>
      <c r="F4" s="456"/>
      <c r="G4" s="457"/>
    </row>
    <row r="5" spans="1:12" x14ac:dyDescent="0.7">
      <c r="B5" s="455" t="s">
        <v>305</v>
      </c>
      <c r="C5" s="791" t="s">
        <v>308</v>
      </c>
      <c r="D5" s="791"/>
      <c r="E5" s="791"/>
      <c r="F5" s="791"/>
      <c r="G5" s="791"/>
      <c r="H5" s="791"/>
      <c r="I5" s="791"/>
    </row>
    <row r="6" spans="1:12" ht="33" x14ac:dyDescent="0.7">
      <c r="A6" s="458" t="s">
        <v>309</v>
      </c>
      <c r="B6" s="458" t="s">
        <v>57</v>
      </c>
      <c r="C6" s="792"/>
      <c r="D6" s="793"/>
      <c r="E6" s="794"/>
      <c r="F6" s="459" t="s">
        <v>310</v>
      </c>
      <c r="G6" s="460" t="s">
        <v>75</v>
      </c>
      <c r="H6" s="461" t="s">
        <v>311</v>
      </c>
      <c r="I6" s="462" t="s">
        <v>312</v>
      </c>
      <c r="J6" s="458" t="s">
        <v>313</v>
      </c>
    </row>
    <row r="7" spans="1:12" x14ac:dyDescent="0.7">
      <c r="A7" s="463" t="s">
        <v>314</v>
      </c>
      <c r="B7" s="464" t="s">
        <v>230</v>
      </c>
      <c r="C7" s="795"/>
      <c r="D7" s="796"/>
      <c r="E7" s="797"/>
      <c r="F7" s="465"/>
      <c r="G7" s="466"/>
      <c r="H7" s="467"/>
      <c r="I7" s="468"/>
      <c r="J7" s="469"/>
      <c r="K7" s="470"/>
      <c r="L7" s="470"/>
    </row>
    <row r="8" spans="1:12" ht="66" x14ac:dyDescent="0.7">
      <c r="A8" s="471">
        <v>1</v>
      </c>
      <c r="B8" s="472" t="s">
        <v>315</v>
      </c>
      <c r="C8" s="798" t="s">
        <v>316</v>
      </c>
      <c r="D8" s="799"/>
      <c r="E8" s="800"/>
      <c r="F8" s="473">
        <v>6400</v>
      </c>
      <c r="G8" s="474" t="s">
        <v>317</v>
      </c>
      <c r="H8" s="475">
        <f>F8/3</f>
        <v>2133.3333333333335</v>
      </c>
      <c r="I8" s="476" t="s">
        <v>318</v>
      </c>
      <c r="J8" s="472"/>
    </row>
    <row r="9" spans="1:12" ht="49.5" x14ac:dyDescent="0.7">
      <c r="A9" s="471">
        <v>2</v>
      </c>
      <c r="B9" s="472" t="s">
        <v>319</v>
      </c>
      <c r="C9" s="786" t="s">
        <v>320</v>
      </c>
      <c r="D9" s="787"/>
      <c r="E9" s="788"/>
      <c r="F9" s="473">
        <v>15000</v>
      </c>
      <c r="G9" s="474" t="s">
        <v>317</v>
      </c>
      <c r="H9" s="475">
        <f>F9/2</f>
        <v>7500</v>
      </c>
      <c r="I9" s="476" t="s">
        <v>321</v>
      </c>
      <c r="J9" s="472" t="s">
        <v>322</v>
      </c>
    </row>
    <row r="10" spans="1:12" ht="49.5" x14ac:dyDescent="0.7">
      <c r="A10" s="471">
        <v>3</v>
      </c>
      <c r="B10" s="472" t="s">
        <v>323</v>
      </c>
      <c r="C10" s="786" t="s">
        <v>320</v>
      </c>
      <c r="D10" s="787"/>
      <c r="E10" s="788"/>
      <c r="F10" s="473">
        <v>30000</v>
      </c>
      <c r="G10" s="474" t="s">
        <v>317</v>
      </c>
      <c r="H10" s="475">
        <f>F10/2</f>
        <v>15000</v>
      </c>
      <c r="I10" s="476" t="s">
        <v>324</v>
      </c>
      <c r="J10" s="472" t="s">
        <v>322</v>
      </c>
    </row>
    <row r="11" spans="1:12" ht="15" customHeight="1" x14ac:dyDescent="0.7">
      <c r="A11" s="471">
        <v>4</v>
      </c>
      <c r="B11" s="472" t="s">
        <v>325</v>
      </c>
      <c r="C11" s="786" t="s">
        <v>326</v>
      </c>
      <c r="D11" s="787"/>
      <c r="E11" s="788"/>
      <c r="F11" s="473">
        <v>2500</v>
      </c>
      <c r="G11" s="474" t="s">
        <v>317</v>
      </c>
      <c r="H11" s="475">
        <f>F11*6</f>
        <v>15000</v>
      </c>
      <c r="I11" s="477" t="s">
        <v>327</v>
      </c>
      <c r="J11" s="472"/>
    </row>
    <row r="12" spans="1:12" ht="15" customHeight="1" x14ac:dyDescent="0.7">
      <c r="A12" s="471">
        <v>5</v>
      </c>
      <c r="B12" s="472" t="s">
        <v>328</v>
      </c>
      <c r="C12" s="786" t="s">
        <v>329</v>
      </c>
      <c r="D12" s="787"/>
      <c r="E12" s="788"/>
      <c r="F12" s="473">
        <v>6000</v>
      </c>
      <c r="G12" s="474" t="s">
        <v>330</v>
      </c>
      <c r="H12" s="475">
        <f>F12*2</f>
        <v>12000</v>
      </c>
      <c r="I12" s="476" t="s">
        <v>331</v>
      </c>
      <c r="J12" s="472"/>
    </row>
    <row r="13" spans="1:12" ht="15" customHeight="1" x14ac:dyDescent="0.7">
      <c r="A13" s="471">
        <v>6</v>
      </c>
      <c r="B13" s="472" t="s">
        <v>332</v>
      </c>
      <c r="C13" s="786" t="s">
        <v>333</v>
      </c>
      <c r="D13" s="787"/>
      <c r="E13" s="788"/>
      <c r="F13" s="473">
        <v>2000</v>
      </c>
      <c r="G13" s="474" t="s">
        <v>76</v>
      </c>
      <c r="H13" s="475">
        <f>F13/3</f>
        <v>666.66666666666663</v>
      </c>
      <c r="I13" s="476" t="s">
        <v>331</v>
      </c>
      <c r="J13" s="472"/>
    </row>
    <row r="14" spans="1:12" ht="15" customHeight="1" x14ac:dyDescent="0.7">
      <c r="A14" s="471">
        <v>7</v>
      </c>
      <c r="B14" s="472" t="s">
        <v>334</v>
      </c>
      <c r="C14" s="786" t="s">
        <v>335</v>
      </c>
      <c r="D14" s="787"/>
      <c r="E14" s="788"/>
      <c r="F14" s="473">
        <v>4000</v>
      </c>
      <c r="G14" s="474" t="s">
        <v>317</v>
      </c>
      <c r="H14" s="475">
        <f>F14*12</f>
        <v>48000</v>
      </c>
      <c r="I14" s="476" t="s">
        <v>331</v>
      </c>
      <c r="J14" s="472"/>
    </row>
    <row r="15" spans="1:12" ht="15" customHeight="1" x14ac:dyDescent="0.7">
      <c r="A15" s="471">
        <v>8</v>
      </c>
      <c r="B15" s="472" t="s">
        <v>336</v>
      </c>
      <c r="C15" s="786" t="s">
        <v>337</v>
      </c>
      <c r="D15" s="787"/>
      <c r="E15" s="788"/>
      <c r="F15" s="473">
        <v>1000</v>
      </c>
      <c r="G15" s="474" t="s">
        <v>317</v>
      </c>
      <c r="H15" s="475">
        <v>12000</v>
      </c>
      <c r="I15" s="476" t="s">
        <v>338</v>
      </c>
      <c r="J15" s="472"/>
    </row>
    <row r="16" spans="1:12" ht="15" customHeight="1" x14ac:dyDescent="0.7">
      <c r="A16" s="471">
        <v>9</v>
      </c>
      <c r="B16" s="472" t="s">
        <v>339</v>
      </c>
      <c r="C16" s="786" t="s">
        <v>340</v>
      </c>
      <c r="D16" s="787"/>
      <c r="E16" s="788"/>
      <c r="F16" s="473">
        <v>500</v>
      </c>
      <c r="G16" s="474" t="s">
        <v>341</v>
      </c>
      <c r="H16" s="475">
        <v>6000</v>
      </c>
      <c r="I16" s="476" t="s">
        <v>331</v>
      </c>
      <c r="J16" s="472"/>
    </row>
    <row r="17" spans="1:12" ht="15" customHeight="1" x14ac:dyDescent="0.7">
      <c r="A17" s="499" t="s">
        <v>342</v>
      </c>
      <c r="B17" s="501" t="s">
        <v>343</v>
      </c>
      <c r="C17" s="502"/>
      <c r="D17" s="503"/>
      <c r="E17" s="504"/>
      <c r="F17" s="505"/>
      <c r="G17" s="506"/>
      <c r="H17" s="507"/>
      <c r="I17" s="508"/>
      <c r="J17" s="509"/>
      <c r="K17" s="470"/>
      <c r="L17" s="470"/>
    </row>
    <row r="18" spans="1:12" ht="15" customHeight="1" x14ac:dyDescent="0.7">
      <c r="A18" s="500">
        <v>10</v>
      </c>
      <c r="B18" s="472" t="s">
        <v>344</v>
      </c>
      <c r="C18" s="786" t="s">
        <v>345</v>
      </c>
      <c r="D18" s="787"/>
      <c r="E18" s="788"/>
      <c r="F18" s="473">
        <f>$H$2*1+8636</f>
        <v>42436</v>
      </c>
      <c r="G18" s="460" t="s">
        <v>346</v>
      </c>
      <c r="H18" s="475">
        <f>F18/40</f>
        <v>1060.9000000000001</v>
      </c>
      <c r="I18" s="477" t="s">
        <v>347</v>
      </c>
      <c r="J18" s="478" t="s">
        <v>348</v>
      </c>
    </row>
    <row r="19" spans="1:12" ht="15" customHeight="1" x14ac:dyDescent="0.7">
      <c r="A19" s="500">
        <v>11</v>
      </c>
      <c r="B19" s="472" t="s">
        <v>349</v>
      </c>
      <c r="C19" s="786" t="s">
        <v>350</v>
      </c>
      <c r="D19" s="787"/>
      <c r="E19" s="788"/>
      <c r="F19" s="479">
        <f>$H$2/8</f>
        <v>4225</v>
      </c>
      <c r="G19" s="480" t="s">
        <v>346</v>
      </c>
      <c r="H19" s="481">
        <f>F19*12</f>
        <v>50700</v>
      </c>
      <c r="I19" s="477" t="s">
        <v>351</v>
      </c>
      <c r="J19" s="478"/>
    </row>
    <row r="20" spans="1:12" ht="15" customHeight="1" x14ac:dyDescent="0.7">
      <c r="A20" s="500">
        <v>12</v>
      </c>
      <c r="B20" s="472" t="s">
        <v>352</v>
      </c>
      <c r="C20" s="786" t="s">
        <v>353</v>
      </c>
      <c r="D20" s="787"/>
      <c r="E20" s="788"/>
      <c r="F20" s="479">
        <f>$H$2/8</f>
        <v>4225</v>
      </c>
      <c r="G20" s="474" t="s">
        <v>346</v>
      </c>
      <c r="H20" s="481">
        <f>F20*12</f>
        <v>50700</v>
      </c>
      <c r="I20" s="477" t="s">
        <v>354</v>
      </c>
      <c r="J20" s="478"/>
    </row>
    <row r="21" spans="1:12" ht="15" customHeight="1" x14ac:dyDescent="0.7">
      <c r="A21" s="500">
        <v>13</v>
      </c>
      <c r="B21" s="472" t="s">
        <v>355</v>
      </c>
      <c r="C21" s="786" t="s">
        <v>353</v>
      </c>
      <c r="D21" s="787"/>
      <c r="E21" s="788"/>
      <c r="F21" s="479">
        <f>$H$2/8</f>
        <v>4225</v>
      </c>
      <c r="G21" s="474" t="s">
        <v>346</v>
      </c>
      <c r="H21" s="481">
        <f>F21*12</f>
        <v>50700</v>
      </c>
      <c r="I21" s="477" t="s">
        <v>356</v>
      </c>
      <c r="J21" s="478"/>
    </row>
    <row r="22" spans="1:12" ht="15" customHeight="1" x14ac:dyDescent="0.7">
      <c r="A22" s="500">
        <v>14</v>
      </c>
      <c r="B22" s="472" t="s">
        <v>357</v>
      </c>
      <c r="C22" s="786" t="s">
        <v>353</v>
      </c>
      <c r="D22" s="787"/>
      <c r="E22" s="788"/>
      <c r="F22" s="479">
        <f>$H$2/8</f>
        <v>4225</v>
      </c>
      <c r="G22" s="474" t="s">
        <v>346</v>
      </c>
      <c r="H22" s="481">
        <f>F22*12</f>
        <v>50700</v>
      </c>
      <c r="I22" s="477" t="s">
        <v>356</v>
      </c>
      <c r="J22" s="478"/>
    </row>
    <row r="23" spans="1:12" ht="15" customHeight="1" x14ac:dyDescent="0.7">
      <c r="A23" s="500">
        <v>15</v>
      </c>
      <c r="B23" s="482" t="s">
        <v>358</v>
      </c>
      <c r="C23" s="786" t="s">
        <v>359</v>
      </c>
      <c r="D23" s="787"/>
      <c r="E23" s="788"/>
      <c r="F23" s="479">
        <f>$H$2/8*20/60</f>
        <v>1408.3333333333333</v>
      </c>
      <c r="G23" s="474" t="s">
        <v>346</v>
      </c>
      <c r="H23" s="475">
        <f>F23*234</f>
        <v>329550</v>
      </c>
      <c r="I23" s="477" t="s">
        <v>360</v>
      </c>
      <c r="J23" s="478"/>
    </row>
    <row r="24" spans="1:12" ht="15" customHeight="1" x14ac:dyDescent="0.7">
      <c r="A24" s="500">
        <v>16</v>
      </c>
      <c r="B24" s="482" t="s">
        <v>361</v>
      </c>
      <c r="C24" s="786" t="s">
        <v>362</v>
      </c>
      <c r="D24" s="787"/>
      <c r="E24" s="788"/>
      <c r="F24" s="473">
        <f>(H2*2)+20000</f>
        <v>87600</v>
      </c>
      <c r="G24" s="474" t="s">
        <v>346</v>
      </c>
      <c r="H24" s="475">
        <f>F24/40/2</f>
        <v>1095</v>
      </c>
      <c r="I24" s="477" t="s">
        <v>363</v>
      </c>
      <c r="J24" s="478" t="s">
        <v>364</v>
      </c>
    </row>
    <row r="25" spans="1:12" ht="15" customHeight="1" x14ac:dyDescent="0.7">
      <c r="A25" s="500">
        <v>17</v>
      </c>
      <c r="B25" s="472" t="s">
        <v>365</v>
      </c>
      <c r="C25" s="786" t="s">
        <v>366</v>
      </c>
      <c r="D25" s="787"/>
      <c r="E25" s="788"/>
      <c r="F25" s="473">
        <f>(H2+10000)</f>
        <v>43800</v>
      </c>
      <c r="G25" s="474" t="s">
        <v>346</v>
      </c>
      <c r="H25" s="475">
        <f t="shared" ref="H25:H33" si="0">F25/40</f>
        <v>1095</v>
      </c>
      <c r="I25" s="477" t="s">
        <v>347</v>
      </c>
      <c r="J25" s="478" t="s">
        <v>367</v>
      </c>
    </row>
    <row r="26" spans="1:12" ht="15" customHeight="1" x14ac:dyDescent="0.7">
      <c r="A26" s="500">
        <v>18</v>
      </c>
      <c r="B26" s="472" t="s">
        <v>368</v>
      </c>
      <c r="C26" s="786" t="s">
        <v>366</v>
      </c>
      <c r="D26" s="787"/>
      <c r="E26" s="788"/>
      <c r="F26" s="473">
        <f>$H$2*1+9545</f>
        <v>43345</v>
      </c>
      <c r="G26" s="460" t="s">
        <v>346</v>
      </c>
      <c r="H26" s="475">
        <f t="shared" si="0"/>
        <v>1083.625</v>
      </c>
      <c r="I26" s="477" t="s">
        <v>354</v>
      </c>
      <c r="J26" s="478" t="s">
        <v>369</v>
      </c>
    </row>
    <row r="27" spans="1:12" ht="15" customHeight="1" x14ac:dyDescent="0.7">
      <c r="A27" s="500">
        <v>19</v>
      </c>
      <c r="B27" s="472" t="s">
        <v>370</v>
      </c>
      <c r="C27" s="786" t="s">
        <v>366</v>
      </c>
      <c r="D27" s="787"/>
      <c r="E27" s="788"/>
      <c r="F27" s="473">
        <f>$H$2*1+9545</f>
        <v>43345</v>
      </c>
      <c r="G27" s="460" t="s">
        <v>346</v>
      </c>
      <c r="H27" s="475">
        <f t="shared" si="0"/>
        <v>1083.625</v>
      </c>
      <c r="I27" s="477" t="s">
        <v>356</v>
      </c>
      <c r="J27" s="478" t="s">
        <v>369</v>
      </c>
    </row>
    <row r="28" spans="1:12" ht="15" customHeight="1" x14ac:dyDescent="0.7">
      <c r="A28" s="500">
        <v>20</v>
      </c>
      <c r="B28" s="472" t="s">
        <v>371</v>
      </c>
      <c r="C28" s="786" t="s">
        <v>366</v>
      </c>
      <c r="D28" s="787"/>
      <c r="E28" s="788"/>
      <c r="F28" s="473">
        <f>$H$2*1+9545</f>
        <v>43345</v>
      </c>
      <c r="G28" s="460" t="s">
        <v>346</v>
      </c>
      <c r="H28" s="475">
        <f t="shared" si="0"/>
        <v>1083.625</v>
      </c>
      <c r="I28" s="477" t="s">
        <v>356</v>
      </c>
      <c r="J28" s="478" t="s">
        <v>369</v>
      </c>
    </row>
    <row r="29" spans="1:12" ht="15" customHeight="1" x14ac:dyDescent="0.7">
      <c r="A29" s="500">
        <v>21</v>
      </c>
      <c r="B29" s="472" t="s">
        <v>372</v>
      </c>
      <c r="C29" s="786" t="s">
        <v>366</v>
      </c>
      <c r="D29" s="787"/>
      <c r="E29" s="788"/>
      <c r="F29" s="473">
        <f>$H$2*1+8650</f>
        <v>42450</v>
      </c>
      <c r="G29" s="460" t="s">
        <v>346</v>
      </c>
      <c r="H29" s="475">
        <f t="shared" si="0"/>
        <v>1061.25</v>
      </c>
      <c r="I29" s="477" t="s">
        <v>356</v>
      </c>
      <c r="J29" s="478" t="s">
        <v>373</v>
      </c>
    </row>
    <row r="30" spans="1:12" ht="15" customHeight="1" x14ac:dyDescent="0.7">
      <c r="A30" s="500">
        <v>22</v>
      </c>
      <c r="B30" s="478" t="s">
        <v>374</v>
      </c>
      <c r="C30" s="786" t="s">
        <v>366</v>
      </c>
      <c r="D30" s="787"/>
      <c r="E30" s="788"/>
      <c r="F30" s="473">
        <f>$H$2*1+8818</f>
        <v>42618</v>
      </c>
      <c r="G30" s="460" t="s">
        <v>346</v>
      </c>
      <c r="H30" s="475">
        <f>F30/40</f>
        <v>1065.45</v>
      </c>
      <c r="I30" s="477" t="s">
        <v>356</v>
      </c>
      <c r="J30" s="478" t="s">
        <v>375</v>
      </c>
    </row>
    <row r="31" spans="1:12" ht="15" customHeight="1" x14ac:dyDescent="0.7">
      <c r="A31" s="500">
        <v>23</v>
      </c>
      <c r="B31" s="472" t="s">
        <v>376</v>
      </c>
      <c r="C31" s="786" t="s">
        <v>377</v>
      </c>
      <c r="D31" s="787"/>
      <c r="E31" s="788"/>
      <c r="F31" s="473">
        <f>$H$2*1+12182</f>
        <v>45982</v>
      </c>
      <c r="G31" s="460" t="s">
        <v>346</v>
      </c>
      <c r="H31" s="475">
        <f>F31/40*8/2</f>
        <v>4598.2</v>
      </c>
      <c r="I31" s="477" t="s">
        <v>378</v>
      </c>
      <c r="J31" s="478" t="s">
        <v>379</v>
      </c>
    </row>
    <row r="32" spans="1:12" ht="15" customHeight="1" x14ac:dyDescent="0.7">
      <c r="A32" s="500">
        <v>24</v>
      </c>
      <c r="B32" s="472" t="s">
        <v>380</v>
      </c>
      <c r="C32" s="786" t="s">
        <v>381</v>
      </c>
      <c r="D32" s="787"/>
      <c r="E32" s="788"/>
      <c r="F32" s="473">
        <f>($H$2*4)+37273</f>
        <v>172473</v>
      </c>
      <c r="G32" s="474" t="s">
        <v>346</v>
      </c>
      <c r="H32" s="475">
        <f t="shared" si="0"/>
        <v>4311.8249999999998</v>
      </c>
      <c r="I32" s="477" t="s">
        <v>382</v>
      </c>
      <c r="J32" s="478" t="s">
        <v>383</v>
      </c>
    </row>
    <row r="33" spans="1:12" ht="15" customHeight="1" x14ac:dyDescent="0.7">
      <c r="A33" s="500">
        <v>25</v>
      </c>
      <c r="B33" s="472" t="s">
        <v>384</v>
      </c>
      <c r="C33" s="786" t="s">
        <v>385</v>
      </c>
      <c r="D33" s="787"/>
      <c r="E33" s="788"/>
      <c r="F33" s="473">
        <f>($H$2*2)+21364</f>
        <v>88964</v>
      </c>
      <c r="G33" s="474" t="s">
        <v>346</v>
      </c>
      <c r="H33" s="475">
        <f t="shared" si="0"/>
        <v>2224.1</v>
      </c>
      <c r="I33" s="477" t="s">
        <v>386</v>
      </c>
      <c r="J33" s="478" t="s">
        <v>387</v>
      </c>
    </row>
    <row r="34" spans="1:12" ht="15" customHeight="1" x14ac:dyDescent="0.7">
      <c r="A34" s="510" t="s">
        <v>388</v>
      </c>
      <c r="B34" s="512" t="s">
        <v>389</v>
      </c>
      <c r="C34" s="801"/>
      <c r="D34" s="801"/>
      <c r="E34" s="801"/>
      <c r="F34" s="513"/>
      <c r="G34" s="514"/>
      <c r="H34" s="515"/>
      <c r="I34" s="516"/>
      <c r="J34" s="517"/>
      <c r="K34" s="470"/>
      <c r="L34" s="470"/>
    </row>
    <row r="35" spans="1:12" ht="15" customHeight="1" x14ac:dyDescent="0.7">
      <c r="A35" s="511">
        <v>26</v>
      </c>
      <c r="B35" s="472" t="s">
        <v>390</v>
      </c>
      <c r="C35" s="786" t="s">
        <v>391</v>
      </c>
      <c r="D35" s="787"/>
      <c r="E35" s="788"/>
      <c r="F35" s="473">
        <f>9091+(29500*0.5)</f>
        <v>23841</v>
      </c>
      <c r="G35" s="460" t="s">
        <v>346</v>
      </c>
      <c r="H35" s="475">
        <f>F35</f>
        <v>23841</v>
      </c>
      <c r="I35" s="477" t="s">
        <v>392</v>
      </c>
      <c r="J35" s="478" t="s">
        <v>393</v>
      </c>
    </row>
    <row r="36" spans="1:12" ht="15" customHeight="1" x14ac:dyDescent="0.7">
      <c r="A36" s="511">
        <v>27</v>
      </c>
      <c r="B36" s="472" t="s">
        <v>394</v>
      </c>
      <c r="C36" s="786" t="s">
        <v>395</v>
      </c>
      <c r="D36" s="787"/>
      <c r="E36" s="788"/>
      <c r="F36" s="473">
        <v>6000</v>
      </c>
      <c r="G36" s="460" t="s">
        <v>317</v>
      </c>
      <c r="H36" s="475">
        <f>F36/3</f>
        <v>2000</v>
      </c>
      <c r="I36" s="477" t="s">
        <v>327</v>
      </c>
      <c r="J36" s="478"/>
    </row>
    <row r="37" spans="1:12" ht="15" customHeight="1" x14ac:dyDescent="0.7">
      <c r="A37" s="802" t="s">
        <v>396</v>
      </c>
      <c r="B37" s="803"/>
      <c r="C37" s="803"/>
      <c r="D37" s="803"/>
      <c r="E37" s="803"/>
      <c r="F37" s="803"/>
      <c r="G37" s="803"/>
      <c r="H37" s="634">
        <f>SUM(H8:H36)</f>
        <v>696253.59999999986</v>
      </c>
      <c r="I37" s="477"/>
      <c r="J37" s="472" t="s">
        <v>397</v>
      </c>
    </row>
    <row r="38" spans="1:12" ht="15" customHeight="1" x14ac:dyDescent="0.7">
      <c r="A38" s="483"/>
      <c r="B38" s="483"/>
      <c r="C38" s="483"/>
      <c r="D38" s="483"/>
      <c r="E38" s="483"/>
      <c r="F38" s="484"/>
      <c r="G38" s="485"/>
      <c r="H38" s="486"/>
      <c r="I38" s="483"/>
      <c r="J38" s="483"/>
    </row>
    <row r="39" spans="1:12" ht="34.5" customHeight="1" x14ac:dyDescent="0.7">
      <c r="A39" s="804" t="s">
        <v>398</v>
      </c>
      <c r="B39" s="805"/>
      <c r="C39" s="487">
        <f>H2</f>
        <v>33800</v>
      </c>
      <c r="D39" s="488" t="s">
        <v>399</v>
      </c>
      <c r="E39" s="489">
        <v>234</v>
      </c>
      <c r="F39" s="490"/>
      <c r="G39" s="460"/>
      <c r="H39" s="475">
        <f>C39*E39</f>
        <v>7909200</v>
      </c>
      <c r="I39" s="477" t="s">
        <v>400</v>
      </c>
      <c r="J39" s="472"/>
    </row>
    <row r="40" spans="1:12" ht="34.5" customHeight="1" x14ac:dyDescent="0.7">
      <c r="A40" s="806" t="s">
        <v>79</v>
      </c>
      <c r="B40" s="807"/>
      <c r="C40" s="491">
        <f>H37</f>
        <v>696253.59999999986</v>
      </c>
      <c r="D40" s="492" t="s">
        <v>401</v>
      </c>
      <c r="E40" s="493">
        <f>H39</f>
        <v>7909200</v>
      </c>
      <c r="F40" s="494"/>
      <c r="G40" s="495"/>
      <c r="H40" s="588">
        <f>H37/H39</f>
        <v>8.8030850149193332E-2</v>
      </c>
      <c r="I40" s="496" t="s">
        <v>402</v>
      </c>
      <c r="J40" s="497" t="s">
        <v>403</v>
      </c>
    </row>
  </sheetData>
  <sheetProtection sheet="1" objects="1" scenarios="1"/>
  <mergeCells count="36">
    <mergeCell ref="C35:E35"/>
    <mergeCell ref="C36:E36"/>
    <mergeCell ref="A37:G37"/>
    <mergeCell ref="A39:B39"/>
    <mergeCell ref="A40:B40"/>
    <mergeCell ref="C34:E34"/>
    <mergeCell ref="C23:E23"/>
    <mergeCell ref="C24:E24"/>
    <mergeCell ref="C25:E25"/>
    <mergeCell ref="C26:E26"/>
    <mergeCell ref="C27:E27"/>
    <mergeCell ref="C28:E28"/>
    <mergeCell ref="C29:E29"/>
    <mergeCell ref="C30:E30"/>
    <mergeCell ref="C31:E31"/>
    <mergeCell ref="C32:E32"/>
    <mergeCell ref="C33:E33"/>
    <mergeCell ref="C22:E22"/>
    <mergeCell ref="C10:E10"/>
    <mergeCell ref="C11:E11"/>
    <mergeCell ref="C12:E12"/>
    <mergeCell ref="C13:E13"/>
    <mergeCell ref="C14:E14"/>
    <mergeCell ref="C15:E15"/>
    <mergeCell ref="C16:E16"/>
    <mergeCell ref="C18:E18"/>
    <mergeCell ref="C19:E19"/>
    <mergeCell ref="C20:E20"/>
    <mergeCell ref="C21:E21"/>
    <mergeCell ref="C9:E9"/>
    <mergeCell ref="C2:E2"/>
    <mergeCell ref="F2:G2"/>
    <mergeCell ref="C5:I5"/>
    <mergeCell ref="C6:E6"/>
    <mergeCell ref="C7:E7"/>
    <mergeCell ref="C8:E8"/>
  </mergeCells>
  <phoneticPr fontId="4"/>
  <pageMargins left="0.56000000000000005" right="0.15748031496062992" top="0.39370078740157483" bottom="0.15748031496062992" header="0.31496062992125984" footer="0.15748031496062992"/>
  <pageSetup paperSize="9" scale="6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AADC1-D1CC-4627-B0B4-9E099AC6667A}">
  <sheetPr>
    <tabColor rgb="FFFFC000"/>
    <pageSetUpPr fitToPage="1"/>
  </sheetPr>
  <dimension ref="A1:O61"/>
  <sheetViews>
    <sheetView view="pageBreakPreview" topLeftCell="A35" zoomScale="150" zoomScaleNormal="40" zoomScaleSheetLayoutView="150" workbookViewId="0">
      <selection sqref="A1:O1"/>
    </sheetView>
  </sheetViews>
  <sheetFormatPr defaultColWidth="8.875" defaultRowHeight="17.649999999999999" x14ac:dyDescent="0.7"/>
  <cols>
    <col min="1" max="1" width="4.5" style="430" customWidth="1"/>
    <col min="2" max="2" width="7.5" style="430" customWidth="1"/>
    <col min="3" max="3" width="17.625" style="430" customWidth="1"/>
    <col min="4" max="7" width="4.125" style="430" customWidth="1"/>
    <col min="8" max="8" width="1.375" style="430" customWidth="1"/>
    <col min="9" max="9" width="4.5" style="430" customWidth="1"/>
    <col min="10" max="11" width="12.5" style="430" customWidth="1"/>
    <col min="12" max="15" width="4.125" style="430" customWidth="1"/>
    <col min="16" max="16384" width="8.875" style="430"/>
  </cols>
  <sheetData>
    <row r="1" spans="1:15" ht="27" customHeight="1" x14ac:dyDescent="0.7">
      <c r="A1" s="808" t="s">
        <v>459</v>
      </c>
      <c r="B1" s="808"/>
      <c r="C1" s="808"/>
      <c r="D1" s="808"/>
      <c r="E1" s="808"/>
      <c r="F1" s="808"/>
      <c r="G1" s="808"/>
      <c r="H1" s="808"/>
      <c r="I1" s="808"/>
      <c r="J1" s="808"/>
      <c r="K1" s="808"/>
      <c r="L1" s="808"/>
      <c r="M1" s="808"/>
      <c r="N1" s="808"/>
      <c r="O1" s="808"/>
    </row>
    <row r="2" spans="1:15" s="431" customFormat="1" ht="12" customHeight="1" x14ac:dyDescent="0.7">
      <c r="A2" s="809" t="s">
        <v>207</v>
      </c>
      <c r="B2" s="811" t="s">
        <v>208</v>
      </c>
      <c r="C2" s="812"/>
      <c r="D2" s="815" t="s">
        <v>209</v>
      </c>
      <c r="E2" s="815"/>
      <c r="F2" s="816" t="s">
        <v>210</v>
      </c>
      <c r="G2" s="816"/>
      <c r="I2" s="809" t="s">
        <v>207</v>
      </c>
      <c r="J2" s="811" t="s">
        <v>208</v>
      </c>
      <c r="K2" s="812"/>
      <c r="L2" s="815" t="s">
        <v>209</v>
      </c>
      <c r="M2" s="815"/>
      <c r="N2" s="816" t="s">
        <v>210</v>
      </c>
      <c r="O2" s="816"/>
    </row>
    <row r="3" spans="1:15" s="431" customFormat="1" ht="12" customHeight="1" x14ac:dyDescent="0.7">
      <c r="A3" s="810"/>
      <c r="B3" s="813"/>
      <c r="C3" s="814"/>
      <c r="D3" s="432" t="s">
        <v>211</v>
      </c>
      <c r="E3" s="433" t="s">
        <v>212</v>
      </c>
      <c r="F3" s="434" t="s">
        <v>211</v>
      </c>
      <c r="G3" s="435" t="s">
        <v>212</v>
      </c>
      <c r="I3" s="810"/>
      <c r="J3" s="813"/>
      <c r="K3" s="814"/>
      <c r="L3" s="432" t="s">
        <v>211</v>
      </c>
      <c r="M3" s="433" t="s">
        <v>212</v>
      </c>
      <c r="N3" s="434" t="s">
        <v>211</v>
      </c>
      <c r="O3" s="435" t="s">
        <v>212</v>
      </c>
    </row>
    <row r="4" spans="1:15" s="431" customFormat="1" ht="14.25" customHeight="1" x14ac:dyDescent="0.7">
      <c r="A4" s="827" t="s">
        <v>213</v>
      </c>
      <c r="B4" s="819" t="s">
        <v>214</v>
      </c>
      <c r="C4" s="820"/>
      <c r="D4" s="436"/>
      <c r="E4" s="436"/>
      <c r="F4" s="436"/>
      <c r="G4" s="436"/>
      <c r="I4" s="829" t="s">
        <v>215</v>
      </c>
      <c r="J4" s="832" t="s">
        <v>216</v>
      </c>
      <c r="K4" s="818"/>
      <c r="L4" s="437"/>
      <c r="M4" s="437"/>
      <c r="N4" s="437"/>
      <c r="O4" s="437"/>
    </row>
    <row r="5" spans="1:15" s="431" customFormat="1" ht="18" customHeight="1" x14ac:dyDescent="0.7">
      <c r="A5" s="828"/>
      <c r="B5" s="833" t="s">
        <v>217</v>
      </c>
      <c r="C5" s="834"/>
      <c r="D5" s="436"/>
      <c r="E5" s="436"/>
      <c r="F5" s="436"/>
      <c r="G5" s="436"/>
      <c r="I5" s="830"/>
      <c r="J5" s="835"/>
      <c r="K5" s="438" t="s">
        <v>218</v>
      </c>
      <c r="L5" s="437"/>
      <c r="M5" s="437"/>
      <c r="N5" s="437"/>
      <c r="O5" s="437"/>
    </row>
    <row r="6" spans="1:15" s="431" customFormat="1" ht="14.25" customHeight="1" x14ac:dyDescent="0.7">
      <c r="A6" s="837" t="s">
        <v>219</v>
      </c>
      <c r="B6" s="819" t="s">
        <v>220</v>
      </c>
      <c r="C6" s="820"/>
      <c r="D6" s="437"/>
      <c r="E6" s="437"/>
      <c r="F6" s="437"/>
      <c r="G6" s="437"/>
      <c r="I6" s="830"/>
      <c r="J6" s="836"/>
      <c r="K6" s="438" t="s">
        <v>221</v>
      </c>
      <c r="L6" s="437"/>
      <c r="M6" s="437"/>
      <c r="N6" s="437"/>
      <c r="O6" s="437"/>
    </row>
    <row r="7" spans="1:15" s="431" customFormat="1" ht="14.25" customHeight="1" x14ac:dyDescent="0.7">
      <c r="A7" s="838"/>
      <c r="B7" s="819" t="s">
        <v>222</v>
      </c>
      <c r="C7" s="820"/>
      <c r="D7" s="437"/>
      <c r="E7" s="437"/>
      <c r="F7" s="437"/>
      <c r="G7" s="437"/>
      <c r="I7" s="830"/>
      <c r="J7" s="832" t="s">
        <v>223</v>
      </c>
      <c r="K7" s="818"/>
      <c r="L7" s="437"/>
      <c r="M7" s="437"/>
      <c r="N7" s="437"/>
      <c r="O7" s="437"/>
    </row>
    <row r="8" spans="1:15" s="431" customFormat="1" ht="14.25" customHeight="1" x14ac:dyDescent="0.7">
      <c r="A8" s="838"/>
      <c r="B8" s="439" t="s">
        <v>224</v>
      </c>
      <c r="C8" s="440"/>
      <c r="D8" s="437"/>
      <c r="E8" s="437"/>
      <c r="F8" s="437"/>
      <c r="G8" s="437"/>
      <c r="I8" s="830"/>
      <c r="J8" s="817"/>
      <c r="K8" s="438" t="s">
        <v>225</v>
      </c>
      <c r="L8" s="437"/>
      <c r="M8" s="437"/>
      <c r="N8" s="437"/>
      <c r="O8" s="437"/>
    </row>
    <row r="9" spans="1:15" s="431" customFormat="1" ht="14.25" customHeight="1" x14ac:dyDescent="0.7">
      <c r="A9" s="838"/>
      <c r="B9" s="439" t="s">
        <v>226</v>
      </c>
      <c r="C9" s="440"/>
      <c r="D9" s="437"/>
      <c r="E9" s="437"/>
      <c r="F9" s="437"/>
      <c r="G9" s="437"/>
      <c r="I9" s="830"/>
      <c r="J9" s="818"/>
      <c r="K9" s="441" t="s">
        <v>227</v>
      </c>
      <c r="L9" s="437"/>
      <c r="M9" s="437"/>
      <c r="N9" s="437"/>
      <c r="O9" s="437"/>
    </row>
    <row r="10" spans="1:15" s="431" customFormat="1" ht="14.25" customHeight="1" x14ac:dyDescent="0.7">
      <c r="A10" s="838"/>
      <c r="B10" s="819" t="s">
        <v>228</v>
      </c>
      <c r="C10" s="820"/>
      <c r="D10" s="437"/>
      <c r="E10" s="437"/>
      <c r="F10" s="437"/>
      <c r="G10" s="437"/>
      <c r="I10" s="830"/>
      <c r="J10" s="818"/>
      <c r="K10" s="438" t="s">
        <v>229</v>
      </c>
      <c r="L10" s="437"/>
      <c r="M10" s="437"/>
      <c r="N10" s="437"/>
      <c r="O10" s="437"/>
    </row>
    <row r="11" spans="1:15" s="431" customFormat="1" ht="14.25" customHeight="1" x14ac:dyDescent="0.7">
      <c r="A11" s="838"/>
      <c r="B11" s="819" t="s">
        <v>230</v>
      </c>
      <c r="C11" s="820"/>
      <c r="D11" s="437"/>
      <c r="E11" s="437"/>
      <c r="F11" s="437"/>
      <c r="G11" s="437"/>
      <c r="I11" s="830"/>
      <c r="J11" s="818"/>
      <c r="K11" s="438" t="s">
        <v>231</v>
      </c>
      <c r="L11" s="437"/>
      <c r="M11" s="437"/>
      <c r="N11" s="437"/>
      <c r="O11" s="437"/>
    </row>
    <row r="12" spans="1:15" s="431" customFormat="1" ht="14.25" customHeight="1" x14ac:dyDescent="0.7">
      <c r="A12" s="838"/>
      <c r="B12" s="821" t="s">
        <v>232</v>
      </c>
      <c r="C12" s="822"/>
      <c r="D12" s="437"/>
      <c r="E12" s="437"/>
      <c r="F12" s="437"/>
      <c r="G12" s="437"/>
      <c r="I12" s="830"/>
      <c r="J12" s="818"/>
      <c r="K12" s="438" t="s">
        <v>233</v>
      </c>
      <c r="L12" s="437"/>
      <c r="M12" s="437"/>
      <c r="N12" s="437"/>
      <c r="O12" s="437"/>
    </row>
    <row r="13" spans="1:15" s="431" customFormat="1" ht="14.25" customHeight="1" x14ac:dyDescent="0.7">
      <c r="A13" s="838"/>
      <c r="B13" s="823"/>
      <c r="C13" s="442" t="s">
        <v>234</v>
      </c>
      <c r="D13" s="443"/>
      <c r="E13" s="437"/>
      <c r="F13" s="443"/>
      <c r="G13" s="437"/>
      <c r="I13" s="830"/>
      <c r="J13" s="818"/>
      <c r="K13" s="438" t="s">
        <v>235</v>
      </c>
      <c r="L13" s="437"/>
      <c r="M13" s="437"/>
      <c r="N13" s="437"/>
      <c r="O13" s="437"/>
    </row>
    <row r="14" spans="1:15" s="431" customFormat="1" ht="14.25" customHeight="1" x14ac:dyDescent="0.7">
      <c r="A14" s="838"/>
      <c r="B14" s="823"/>
      <c r="C14" s="442" t="s">
        <v>236</v>
      </c>
      <c r="D14" s="443"/>
      <c r="E14" s="437"/>
      <c r="F14" s="443"/>
      <c r="G14" s="437"/>
      <c r="I14" s="830"/>
      <c r="J14" s="825" t="s">
        <v>237</v>
      </c>
      <c r="K14" s="826"/>
      <c r="L14" s="437"/>
      <c r="M14" s="437"/>
      <c r="N14" s="437"/>
      <c r="O14" s="437"/>
    </row>
    <row r="15" spans="1:15" s="431" customFormat="1" ht="14.25" customHeight="1" x14ac:dyDescent="0.7">
      <c r="A15" s="838"/>
      <c r="B15" s="824"/>
      <c r="C15" s="442" t="s">
        <v>238</v>
      </c>
      <c r="D15" s="443"/>
      <c r="E15" s="437"/>
      <c r="F15" s="443"/>
      <c r="G15" s="437"/>
      <c r="I15" s="830"/>
      <c r="J15" s="825" t="s">
        <v>239</v>
      </c>
      <c r="K15" s="826"/>
      <c r="L15" s="437"/>
      <c r="M15" s="437"/>
      <c r="N15" s="437"/>
      <c r="O15" s="437"/>
    </row>
    <row r="16" spans="1:15" s="431" customFormat="1" ht="14.25" customHeight="1" x14ac:dyDescent="0.7">
      <c r="A16" s="838"/>
      <c r="B16" s="819" t="s">
        <v>240</v>
      </c>
      <c r="C16" s="820"/>
      <c r="D16" s="443"/>
      <c r="E16" s="437"/>
      <c r="F16" s="443"/>
      <c r="G16" s="437"/>
      <c r="I16" s="830"/>
      <c r="J16" s="825" t="s">
        <v>241</v>
      </c>
      <c r="K16" s="826"/>
      <c r="L16" s="437"/>
      <c r="M16" s="437"/>
      <c r="N16" s="437"/>
      <c r="O16" s="437"/>
    </row>
    <row r="17" spans="1:15" s="431" customFormat="1" ht="14.25" customHeight="1" x14ac:dyDescent="0.7">
      <c r="A17" s="838"/>
      <c r="B17" s="819" t="s">
        <v>242</v>
      </c>
      <c r="C17" s="820"/>
      <c r="D17" s="437"/>
      <c r="E17" s="437"/>
      <c r="F17" s="437"/>
      <c r="G17" s="437"/>
      <c r="I17" s="831"/>
      <c r="J17" s="825" t="s">
        <v>243</v>
      </c>
      <c r="K17" s="826"/>
      <c r="L17" s="437"/>
      <c r="M17" s="437"/>
      <c r="N17" s="437"/>
      <c r="O17" s="437"/>
    </row>
    <row r="18" spans="1:15" s="431" customFormat="1" ht="14.25" customHeight="1" x14ac:dyDescent="0.7">
      <c r="A18" s="838"/>
      <c r="B18" s="819" t="s">
        <v>244</v>
      </c>
      <c r="C18" s="820"/>
      <c r="D18" s="437"/>
      <c r="E18" s="437"/>
      <c r="F18" s="437"/>
      <c r="G18" s="437"/>
      <c r="I18" s="839" t="s">
        <v>245</v>
      </c>
      <c r="J18" s="825" t="s">
        <v>246</v>
      </c>
      <c r="K18" s="826"/>
      <c r="L18" s="437"/>
      <c r="M18" s="437"/>
      <c r="N18" s="437"/>
      <c r="O18" s="437"/>
    </row>
    <row r="19" spans="1:15" s="431" customFormat="1" ht="14.25" customHeight="1" x14ac:dyDescent="0.7">
      <c r="A19" s="838"/>
      <c r="B19" s="819" t="s">
        <v>247</v>
      </c>
      <c r="C19" s="820"/>
      <c r="D19" s="437"/>
      <c r="E19" s="437"/>
      <c r="F19" s="437"/>
      <c r="G19" s="437"/>
      <c r="I19" s="839"/>
      <c r="J19" s="825" t="s">
        <v>248</v>
      </c>
      <c r="K19" s="826"/>
      <c r="L19" s="437"/>
      <c r="M19" s="437"/>
      <c r="N19" s="437"/>
      <c r="O19" s="437"/>
    </row>
    <row r="20" spans="1:15" s="431" customFormat="1" ht="14.25" customHeight="1" x14ac:dyDescent="0.7">
      <c r="A20" s="838"/>
      <c r="B20" s="819" t="s">
        <v>249</v>
      </c>
      <c r="C20" s="820"/>
      <c r="D20" s="437"/>
      <c r="E20" s="437"/>
      <c r="F20" s="437"/>
      <c r="G20" s="437"/>
      <c r="I20" s="839"/>
      <c r="J20" s="825" t="s">
        <v>250</v>
      </c>
      <c r="K20" s="826"/>
      <c r="L20" s="437"/>
      <c r="M20" s="437"/>
      <c r="N20" s="437"/>
      <c r="O20" s="437"/>
    </row>
    <row r="21" spans="1:15" s="431" customFormat="1" ht="14.25" customHeight="1" x14ac:dyDescent="0.7">
      <c r="A21" s="838"/>
      <c r="B21" s="819" t="s">
        <v>251</v>
      </c>
      <c r="C21" s="820"/>
      <c r="D21" s="437"/>
      <c r="E21" s="437"/>
      <c r="F21" s="437"/>
      <c r="G21" s="437"/>
      <c r="I21" s="840" t="s">
        <v>252</v>
      </c>
      <c r="J21" s="841"/>
      <c r="K21" s="841"/>
      <c r="L21" s="432" t="s">
        <v>211</v>
      </c>
      <c r="M21" s="433" t="s">
        <v>212</v>
      </c>
      <c r="N21" s="434" t="s">
        <v>211</v>
      </c>
      <c r="O21" s="435" t="s">
        <v>212</v>
      </c>
    </row>
    <row r="22" spans="1:15" s="431" customFormat="1" ht="14.25" customHeight="1" x14ac:dyDescent="0.7">
      <c r="A22" s="838"/>
      <c r="B22" s="819" t="s">
        <v>253</v>
      </c>
      <c r="C22" s="820"/>
      <c r="D22" s="437"/>
      <c r="E22" s="437"/>
      <c r="F22" s="437"/>
      <c r="G22" s="437"/>
      <c r="I22" s="842"/>
      <c r="J22" s="825"/>
      <c r="K22" s="826"/>
      <c r="L22" s="437"/>
      <c r="M22" s="437"/>
      <c r="N22" s="437"/>
      <c r="O22" s="437"/>
    </row>
    <row r="23" spans="1:15" s="431" customFormat="1" ht="14.25" customHeight="1" x14ac:dyDescent="0.7">
      <c r="A23" s="845" t="s">
        <v>254</v>
      </c>
      <c r="B23" s="844" t="s">
        <v>255</v>
      </c>
      <c r="C23" s="844"/>
      <c r="D23" s="437"/>
      <c r="E23" s="437"/>
      <c r="F23" s="437"/>
      <c r="G23" s="437"/>
      <c r="I23" s="843"/>
      <c r="J23" s="825"/>
      <c r="K23" s="826"/>
      <c r="L23" s="437"/>
      <c r="M23" s="437"/>
      <c r="N23" s="437"/>
      <c r="O23" s="437"/>
    </row>
    <row r="24" spans="1:15" s="431" customFormat="1" ht="14.25" customHeight="1" x14ac:dyDescent="0.7">
      <c r="A24" s="846"/>
      <c r="B24" s="844" t="s">
        <v>256</v>
      </c>
      <c r="C24" s="844"/>
      <c r="D24" s="437"/>
      <c r="E24" s="438"/>
      <c r="F24" s="437"/>
      <c r="G24" s="438"/>
      <c r="H24" s="444"/>
      <c r="I24" s="843"/>
      <c r="J24" s="825"/>
      <c r="K24" s="826"/>
      <c r="L24" s="437"/>
      <c r="M24" s="437"/>
      <c r="N24" s="437"/>
      <c r="O24" s="437"/>
    </row>
    <row r="25" spans="1:15" s="431" customFormat="1" ht="14.25" customHeight="1" x14ac:dyDescent="0.7">
      <c r="A25" s="846"/>
      <c r="B25" s="844" t="s">
        <v>257</v>
      </c>
      <c r="C25" s="844"/>
      <c r="D25" s="437"/>
      <c r="E25" s="438"/>
      <c r="F25" s="437"/>
      <c r="G25" s="438"/>
      <c r="H25" s="444"/>
      <c r="I25" s="843"/>
      <c r="J25" s="825"/>
      <c r="K25" s="826"/>
      <c r="L25" s="437"/>
      <c r="M25" s="437"/>
      <c r="N25" s="437"/>
      <c r="O25" s="437"/>
    </row>
    <row r="26" spans="1:15" s="431" customFormat="1" ht="14.25" customHeight="1" x14ac:dyDescent="0.7">
      <c r="A26" s="846"/>
      <c r="B26" s="844" t="s">
        <v>258</v>
      </c>
      <c r="C26" s="844"/>
      <c r="D26" s="437"/>
      <c r="E26" s="438"/>
      <c r="F26" s="437"/>
      <c r="G26" s="438"/>
      <c r="H26" s="444"/>
      <c r="I26" s="843"/>
      <c r="J26" s="825"/>
      <c r="K26" s="826"/>
      <c r="L26" s="437"/>
      <c r="M26" s="437"/>
      <c r="N26" s="437"/>
      <c r="O26" s="437"/>
    </row>
    <row r="27" spans="1:15" s="431" customFormat="1" ht="14.25" customHeight="1" x14ac:dyDescent="0.7">
      <c r="A27" s="846"/>
      <c r="B27" s="844" t="s">
        <v>259</v>
      </c>
      <c r="C27" s="844"/>
      <c r="D27" s="437"/>
      <c r="E27" s="438"/>
      <c r="F27" s="437"/>
      <c r="G27" s="438"/>
      <c r="H27" s="444"/>
      <c r="I27" s="843"/>
      <c r="J27" s="825"/>
      <c r="K27" s="826"/>
      <c r="L27" s="437"/>
      <c r="M27" s="437"/>
      <c r="N27" s="437"/>
      <c r="O27" s="437"/>
    </row>
    <row r="28" spans="1:15" s="431" customFormat="1" ht="14.25" customHeight="1" x14ac:dyDescent="0.7">
      <c r="A28" s="846"/>
      <c r="B28" s="445" t="s">
        <v>260</v>
      </c>
      <c r="C28" s="445"/>
      <c r="D28" s="437"/>
      <c r="E28" s="438"/>
      <c r="F28" s="437"/>
      <c r="G28" s="438"/>
      <c r="H28" s="444"/>
      <c r="I28" s="843"/>
      <c r="J28" s="825"/>
      <c r="K28" s="826"/>
      <c r="L28" s="437"/>
      <c r="M28" s="437"/>
      <c r="N28" s="437"/>
      <c r="O28" s="437"/>
    </row>
    <row r="29" spans="1:15" s="431" customFormat="1" ht="14.25" customHeight="1" x14ac:dyDescent="0.7">
      <c r="A29" s="846"/>
      <c r="B29" s="445" t="s">
        <v>261</v>
      </c>
      <c r="C29" s="445"/>
      <c r="D29" s="437"/>
      <c r="E29" s="438"/>
      <c r="F29" s="437"/>
      <c r="G29" s="438"/>
      <c r="H29" s="444"/>
      <c r="I29" s="843"/>
      <c r="J29" s="825"/>
      <c r="K29" s="826"/>
      <c r="L29" s="437"/>
      <c r="M29" s="437"/>
      <c r="N29" s="437"/>
      <c r="O29" s="437"/>
    </row>
    <row r="30" spans="1:15" s="431" customFormat="1" ht="14.25" customHeight="1" x14ac:dyDescent="0.7">
      <c r="A30" s="846"/>
      <c r="B30" s="844" t="s">
        <v>262</v>
      </c>
      <c r="C30" s="844"/>
      <c r="D30" s="437"/>
      <c r="E30" s="438"/>
      <c r="F30" s="437"/>
      <c r="G30" s="438"/>
      <c r="H30" s="444"/>
      <c r="I30" s="843"/>
      <c r="J30" s="825"/>
      <c r="K30" s="826"/>
      <c r="L30" s="437"/>
      <c r="M30" s="437"/>
      <c r="N30" s="437"/>
      <c r="O30" s="437"/>
    </row>
    <row r="31" spans="1:15" s="431" customFormat="1" ht="14.25" customHeight="1" x14ac:dyDescent="0.7">
      <c r="A31" s="846"/>
      <c r="B31" s="825" t="s">
        <v>263</v>
      </c>
      <c r="C31" s="826"/>
      <c r="D31" s="437"/>
      <c r="E31" s="438"/>
      <c r="F31" s="437"/>
      <c r="G31" s="438"/>
      <c r="H31" s="444"/>
      <c r="I31" s="843"/>
      <c r="J31" s="825"/>
      <c r="K31" s="826"/>
      <c r="L31" s="437"/>
      <c r="M31" s="437"/>
      <c r="N31" s="437"/>
      <c r="O31" s="437"/>
    </row>
    <row r="32" spans="1:15" s="431" customFormat="1" ht="14.25" customHeight="1" x14ac:dyDescent="0.7">
      <c r="A32" s="846"/>
      <c r="B32" s="844" t="s">
        <v>264</v>
      </c>
      <c r="C32" s="844"/>
      <c r="D32" s="437"/>
      <c r="E32" s="438"/>
      <c r="F32" s="437"/>
      <c r="G32" s="438"/>
      <c r="H32" s="444"/>
      <c r="I32" s="843"/>
      <c r="J32" s="825"/>
      <c r="K32" s="826"/>
      <c r="L32" s="437"/>
      <c r="M32" s="437"/>
      <c r="N32" s="437"/>
      <c r="O32" s="437"/>
    </row>
    <row r="33" spans="1:15" s="431" customFormat="1" ht="14.25" customHeight="1" x14ac:dyDescent="0.7">
      <c r="A33" s="847"/>
      <c r="B33" s="844" t="s">
        <v>265</v>
      </c>
      <c r="C33" s="844"/>
      <c r="D33" s="437"/>
      <c r="E33" s="438"/>
      <c r="F33" s="437"/>
      <c r="G33" s="438"/>
      <c r="H33" s="444"/>
      <c r="I33" s="843"/>
      <c r="J33" s="825"/>
      <c r="K33" s="826"/>
      <c r="L33" s="437"/>
      <c r="M33" s="437"/>
      <c r="N33" s="437"/>
      <c r="O33" s="437"/>
    </row>
    <row r="34" spans="1:15" s="431" customFormat="1" ht="14.25" customHeight="1" x14ac:dyDescent="0.7">
      <c r="A34" s="862" t="s">
        <v>266</v>
      </c>
      <c r="B34" s="832" t="s">
        <v>267</v>
      </c>
      <c r="C34" s="818"/>
      <c r="D34" s="437"/>
      <c r="E34" s="437"/>
      <c r="F34" s="437"/>
      <c r="G34" s="437"/>
      <c r="H34" s="444"/>
      <c r="I34" s="843"/>
      <c r="J34" s="825"/>
      <c r="K34" s="826"/>
      <c r="L34" s="437"/>
      <c r="M34" s="437"/>
      <c r="N34" s="437"/>
      <c r="O34" s="437"/>
    </row>
    <row r="35" spans="1:15" s="431" customFormat="1" ht="14.25" customHeight="1" x14ac:dyDescent="0.7">
      <c r="A35" s="863"/>
      <c r="B35" s="835"/>
      <c r="C35" s="438" t="s">
        <v>268</v>
      </c>
      <c r="D35" s="437"/>
      <c r="E35" s="437"/>
      <c r="F35" s="437"/>
      <c r="G35" s="437"/>
      <c r="H35" s="444"/>
      <c r="I35" s="843"/>
      <c r="J35" s="825"/>
      <c r="K35" s="826"/>
      <c r="L35" s="443"/>
      <c r="M35" s="443"/>
      <c r="N35" s="443"/>
      <c r="O35" s="443"/>
    </row>
    <row r="36" spans="1:15" s="431" customFormat="1" ht="14.25" customHeight="1" x14ac:dyDescent="0.7">
      <c r="A36" s="863"/>
      <c r="B36" s="836"/>
      <c r="C36" s="438" t="s">
        <v>269</v>
      </c>
      <c r="D36" s="437"/>
      <c r="E36" s="437"/>
      <c r="F36" s="437"/>
      <c r="G36" s="437"/>
      <c r="H36" s="444"/>
      <c r="I36" s="843"/>
      <c r="J36" s="825"/>
      <c r="K36" s="826"/>
      <c r="L36" s="443"/>
      <c r="M36" s="443"/>
      <c r="N36" s="443"/>
      <c r="O36" s="443"/>
    </row>
    <row r="37" spans="1:15" s="431" customFormat="1" ht="14.25" customHeight="1" x14ac:dyDescent="0.7">
      <c r="A37" s="863"/>
      <c r="B37" s="836"/>
      <c r="C37" s="438" t="s">
        <v>270</v>
      </c>
      <c r="D37" s="437"/>
      <c r="E37" s="437"/>
      <c r="F37" s="437"/>
      <c r="G37" s="437"/>
      <c r="H37" s="444"/>
      <c r="I37" s="843"/>
      <c r="J37" s="825"/>
      <c r="K37" s="826"/>
      <c r="L37" s="443"/>
      <c r="M37" s="443"/>
      <c r="N37" s="443"/>
      <c r="O37" s="443"/>
    </row>
    <row r="38" spans="1:15" s="431" customFormat="1" ht="3.75" customHeight="1" thickBot="1" x14ac:dyDescent="0.75">
      <c r="A38" s="444"/>
      <c r="B38" s="444"/>
      <c r="C38" s="444"/>
      <c r="D38" s="444"/>
      <c r="E38" s="444"/>
      <c r="F38" s="444"/>
      <c r="G38" s="444"/>
      <c r="H38" s="444"/>
      <c r="I38" s="444"/>
      <c r="J38" s="444"/>
      <c r="K38" s="444"/>
      <c r="L38" s="444"/>
      <c r="M38" s="444"/>
      <c r="N38" s="444"/>
      <c r="O38" s="444"/>
    </row>
    <row r="39" spans="1:15" s="431" customFormat="1" ht="12" customHeight="1" x14ac:dyDescent="0.7">
      <c r="A39" s="848" t="s">
        <v>271</v>
      </c>
      <c r="B39" s="849"/>
      <c r="C39" s="849"/>
      <c r="D39" s="849"/>
      <c r="E39" s="849"/>
      <c r="F39" s="849"/>
      <c r="G39" s="849"/>
      <c r="H39" s="849"/>
      <c r="I39" s="849"/>
      <c r="J39" s="849"/>
      <c r="K39" s="849"/>
      <c r="L39" s="849"/>
      <c r="M39" s="849"/>
      <c r="N39" s="849"/>
      <c r="O39" s="850"/>
    </row>
    <row r="40" spans="1:15" s="431" customFormat="1" ht="12" customHeight="1" x14ac:dyDescent="0.7">
      <c r="A40" s="851" t="s">
        <v>272</v>
      </c>
      <c r="B40" s="852"/>
      <c r="C40" s="852"/>
      <c r="D40" s="852"/>
      <c r="E40" s="852"/>
      <c r="F40" s="852"/>
      <c r="G40" s="852"/>
      <c r="H40" s="444"/>
      <c r="I40" s="852" t="s">
        <v>273</v>
      </c>
      <c r="J40" s="852"/>
      <c r="K40" s="852"/>
      <c r="L40" s="852"/>
      <c r="M40" s="852"/>
      <c r="N40" s="852"/>
      <c r="O40" s="853"/>
    </row>
    <row r="41" spans="1:15" s="431" customFormat="1" ht="12" customHeight="1" x14ac:dyDescent="0.7">
      <c r="A41" s="854" t="s">
        <v>274</v>
      </c>
      <c r="B41" s="855"/>
      <c r="C41" s="855"/>
      <c r="D41" s="855"/>
      <c r="E41" s="855"/>
      <c r="F41" s="855"/>
      <c r="G41" s="855"/>
      <c r="H41" s="444"/>
      <c r="I41" s="856" t="s">
        <v>275</v>
      </c>
      <c r="J41" s="856"/>
      <c r="K41" s="856"/>
      <c r="L41" s="856"/>
      <c r="M41" s="856"/>
      <c r="N41" s="856"/>
      <c r="O41" s="857"/>
    </row>
    <row r="42" spans="1:15" s="431" customFormat="1" ht="12" customHeight="1" x14ac:dyDescent="0.7">
      <c r="A42" s="858" t="s">
        <v>276</v>
      </c>
      <c r="B42" s="859"/>
      <c r="C42" s="859"/>
      <c r="D42" s="859"/>
      <c r="E42" s="859"/>
      <c r="F42" s="859"/>
      <c r="G42" s="859"/>
      <c r="H42" s="444"/>
      <c r="I42" s="860" t="s">
        <v>277</v>
      </c>
      <c r="J42" s="860"/>
      <c r="K42" s="860"/>
      <c r="L42" s="860"/>
      <c r="M42" s="860"/>
      <c r="N42" s="860"/>
      <c r="O42" s="861"/>
    </row>
    <row r="43" spans="1:15" s="431" customFormat="1" ht="12" customHeight="1" x14ac:dyDescent="0.7">
      <c r="A43" s="858" t="s">
        <v>278</v>
      </c>
      <c r="B43" s="859"/>
      <c r="C43" s="859"/>
      <c r="D43" s="859"/>
      <c r="E43" s="859"/>
      <c r="F43" s="859"/>
      <c r="G43" s="859"/>
      <c r="H43" s="444"/>
      <c r="I43" s="860" t="s">
        <v>279</v>
      </c>
      <c r="J43" s="860"/>
      <c r="K43" s="860"/>
      <c r="L43" s="860"/>
      <c r="M43" s="860"/>
      <c r="N43" s="860"/>
      <c r="O43" s="861"/>
    </row>
    <row r="44" spans="1:15" s="431" customFormat="1" ht="12" customHeight="1" x14ac:dyDescent="0.7">
      <c r="A44" s="858" t="s">
        <v>280</v>
      </c>
      <c r="B44" s="859"/>
      <c r="C44" s="859"/>
      <c r="D44" s="859"/>
      <c r="E44" s="859"/>
      <c r="F44" s="859"/>
      <c r="G44" s="859"/>
      <c r="H44" s="444"/>
      <c r="I44" s="860" t="s">
        <v>281</v>
      </c>
      <c r="J44" s="860"/>
      <c r="K44" s="860"/>
      <c r="L44" s="860"/>
      <c r="M44" s="860"/>
      <c r="N44" s="860"/>
      <c r="O44" s="861"/>
    </row>
    <row r="45" spans="1:15" s="431" customFormat="1" ht="12" customHeight="1" x14ac:dyDescent="0.7">
      <c r="A45" s="858" t="s">
        <v>282</v>
      </c>
      <c r="B45" s="859"/>
      <c r="C45" s="859"/>
      <c r="D45" s="859"/>
      <c r="E45" s="859"/>
      <c r="F45" s="859"/>
      <c r="G45" s="859"/>
      <c r="H45" s="444"/>
      <c r="I45" s="860" t="s">
        <v>283</v>
      </c>
      <c r="J45" s="860"/>
      <c r="K45" s="860"/>
      <c r="L45" s="860"/>
      <c r="M45" s="860"/>
      <c r="N45" s="860"/>
      <c r="O45" s="861"/>
    </row>
    <row r="46" spans="1:15" s="431" customFormat="1" ht="12" customHeight="1" x14ac:dyDescent="0.7">
      <c r="A46" s="854" t="s">
        <v>284</v>
      </c>
      <c r="B46" s="855"/>
      <c r="C46" s="855"/>
      <c r="D46" s="855"/>
      <c r="E46" s="855"/>
      <c r="F46" s="855"/>
      <c r="G46" s="855"/>
      <c r="H46" s="444"/>
      <c r="I46" s="856" t="s">
        <v>285</v>
      </c>
      <c r="J46" s="856"/>
      <c r="K46" s="856"/>
      <c r="L46" s="856"/>
      <c r="M46" s="856"/>
      <c r="N46" s="856"/>
      <c r="O46" s="857"/>
    </row>
    <row r="47" spans="1:15" s="431" customFormat="1" ht="12" customHeight="1" x14ac:dyDescent="0.7">
      <c r="A47" s="858" t="s">
        <v>286</v>
      </c>
      <c r="B47" s="859"/>
      <c r="C47" s="859"/>
      <c r="D47" s="859"/>
      <c r="E47" s="859"/>
      <c r="F47" s="859"/>
      <c r="G47" s="859"/>
      <c r="H47" s="444"/>
      <c r="I47" s="860" t="s">
        <v>287</v>
      </c>
      <c r="J47" s="860"/>
      <c r="K47" s="860"/>
      <c r="L47" s="860"/>
      <c r="M47" s="860"/>
      <c r="N47" s="860"/>
      <c r="O47" s="861"/>
    </row>
    <row r="48" spans="1:15" s="431" customFormat="1" ht="12" customHeight="1" x14ac:dyDescent="0.7">
      <c r="A48" s="864" t="s">
        <v>288</v>
      </c>
      <c r="B48" s="865"/>
      <c r="C48" s="865"/>
      <c r="D48" s="865"/>
      <c r="E48" s="865"/>
      <c r="F48" s="865"/>
      <c r="G48" s="865"/>
      <c r="H48" s="444"/>
      <c r="I48" s="860" t="s">
        <v>287</v>
      </c>
      <c r="J48" s="860"/>
      <c r="K48" s="860"/>
      <c r="L48" s="860"/>
      <c r="M48" s="860"/>
      <c r="N48" s="860"/>
      <c r="O48" s="861"/>
    </row>
    <row r="49" spans="1:15" s="431" customFormat="1" ht="12" customHeight="1" x14ac:dyDescent="0.7">
      <c r="A49" s="864" t="s">
        <v>289</v>
      </c>
      <c r="B49" s="865"/>
      <c r="C49" s="865"/>
      <c r="D49" s="865"/>
      <c r="E49" s="865"/>
      <c r="F49" s="865"/>
      <c r="G49" s="865"/>
      <c r="H49" s="444"/>
      <c r="I49" s="860" t="s">
        <v>287</v>
      </c>
      <c r="J49" s="860"/>
      <c r="K49" s="860"/>
      <c r="L49" s="860"/>
      <c r="M49" s="860"/>
      <c r="N49" s="860"/>
      <c r="O49" s="861"/>
    </row>
    <row r="50" spans="1:15" s="431" customFormat="1" ht="12" customHeight="1" x14ac:dyDescent="0.7">
      <c r="A50" s="866" t="s">
        <v>290</v>
      </c>
      <c r="B50" s="867"/>
      <c r="C50" s="867"/>
      <c r="D50" s="867"/>
      <c r="E50" s="867"/>
      <c r="F50" s="867"/>
      <c r="G50" s="867"/>
      <c r="H50" s="444"/>
      <c r="I50" s="860" t="s">
        <v>287</v>
      </c>
      <c r="J50" s="860"/>
      <c r="K50" s="860"/>
      <c r="L50" s="860"/>
      <c r="M50" s="860"/>
      <c r="N50" s="860"/>
      <c r="O50" s="861"/>
    </row>
    <row r="51" spans="1:15" s="431" customFormat="1" ht="12" customHeight="1" x14ac:dyDescent="0.7">
      <c r="A51" s="864" t="s">
        <v>291</v>
      </c>
      <c r="B51" s="865"/>
      <c r="C51" s="865"/>
      <c r="D51" s="865"/>
      <c r="E51" s="865"/>
      <c r="F51" s="865"/>
      <c r="G51" s="865"/>
      <c r="H51" s="444"/>
      <c r="I51" s="860" t="s">
        <v>287</v>
      </c>
      <c r="J51" s="860"/>
      <c r="K51" s="860"/>
      <c r="L51" s="860"/>
      <c r="M51" s="860"/>
      <c r="N51" s="860"/>
      <c r="O51" s="861"/>
    </row>
    <row r="52" spans="1:15" s="431" customFormat="1" ht="12" customHeight="1" x14ac:dyDescent="0.7">
      <c r="A52" s="864" t="s">
        <v>292</v>
      </c>
      <c r="B52" s="865"/>
      <c r="C52" s="865"/>
      <c r="D52" s="865"/>
      <c r="E52" s="865"/>
      <c r="F52" s="865"/>
      <c r="G52" s="865"/>
      <c r="H52" s="444"/>
      <c r="I52" s="860" t="s">
        <v>287</v>
      </c>
      <c r="J52" s="860"/>
      <c r="K52" s="860"/>
      <c r="L52" s="860"/>
      <c r="M52" s="860"/>
      <c r="N52" s="860"/>
      <c r="O52" s="861"/>
    </row>
    <row r="53" spans="1:15" s="431" customFormat="1" ht="12" customHeight="1" x14ac:dyDescent="0.7">
      <c r="A53" s="858" t="s">
        <v>293</v>
      </c>
      <c r="B53" s="859"/>
      <c r="C53" s="859"/>
      <c r="D53" s="859"/>
      <c r="E53" s="859"/>
      <c r="F53" s="859"/>
      <c r="G53" s="859"/>
      <c r="H53" s="444"/>
      <c r="I53" s="860"/>
      <c r="J53" s="860"/>
      <c r="K53" s="860"/>
      <c r="L53" s="860"/>
      <c r="M53" s="860"/>
      <c r="N53" s="860"/>
      <c r="O53" s="861"/>
    </row>
    <row r="54" spans="1:15" s="431" customFormat="1" ht="12" customHeight="1" x14ac:dyDescent="0.7">
      <c r="A54" s="858" t="s">
        <v>294</v>
      </c>
      <c r="B54" s="859"/>
      <c r="C54" s="859"/>
      <c r="D54" s="859"/>
      <c r="E54" s="859"/>
      <c r="F54" s="859"/>
      <c r="G54" s="859"/>
      <c r="H54" s="444"/>
      <c r="I54" s="856" t="s">
        <v>295</v>
      </c>
      <c r="J54" s="856"/>
      <c r="K54" s="856"/>
      <c r="L54" s="856"/>
      <c r="M54" s="856"/>
      <c r="N54" s="856"/>
      <c r="O54" s="857"/>
    </row>
    <row r="55" spans="1:15" s="431" customFormat="1" ht="12" customHeight="1" x14ac:dyDescent="0.7">
      <c r="A55" s="858" t="s">
        <v>296</v>
      </c>
      <c r="B55" s="859"/>
      <c r="C55" s="859"/>
      <c r="D55" s="859"/>
      <c r="E55" s="859"/>
      <c r="F55" s="859"/>
      <c r="G55" s="859"/>
      <c r="H55" s="444"/>
      <c r="I55" s="856" t="s">
        <v>297</v>
      </c>
      <c r="J55" s="856"/>
      <c r="K55" s="856"/>
      <c r="L55" s="856"/>
      <c r="M55" s="856"/>
      <c r="N55" s="856"/>
      <c r="O55" s="857"/>
    </row>
    <row r="56" spans="1:15" s="431" customFormat="1" ht="12" customHeight="1" x14ac:dyDescent="0.7">
      <c r="A56" s="858" t="s">
        <v>298</v>
      </c>
      <c r="B56" s="859"/>
      <c r="C56" s="859"/>
      <c r="D56" s="859"/>
      <c r="E56" s="859"/>
      <c r="F56" s="859"/>
      <c r="G56" s="859"/>
      <c r="H56" s="444"/>
      <c r="I56" s="860" t="s">
        <v>299</v>
      </c>
      <c r="J56" s="860"/>
      <c r="K56" s="860"/>
      <c r="L56" s="860"/>
      <c r="M56" s="860"/>
      <c r="N56" s="860"/>
      <c r="O56" s="861"/>
    </row>
    <row r="57" spans="1:15" s="431" customFormat="1" ht="12" customHeight="1" x14ac:dyDescent="0.7">
      <c r="A57" s="858" t="s">
        <v>300</v>
      </c>
      <c r="B57" s="859"/>
      <c r="C57" s="859"/>
      <c r="D57" s="859"/>
      <c r="E57" s="859"/>
      <c r="F57" s="859"/>
      <c r="G57" s="859"/>
      <c r="H57" s="444"/>
      <c r="I57" s="856" t="s">
        <v>285</v>
      </c>
      <c r="J57" s="856"/>
      <c r="K57" s="856"/>
      <c r="L57" s="856"/>
      <c r="M57" s="856"/>
      <c r="N57" s="856"/>
      <c r="O57" s="857"/>
    </row>
    <row r="58" spans="1:15" s="431" customFormat="1" ht="12" customHeight="1" x14ac:dyDescent="0.7">
      <c r="A58" s="858"/>
      <c r="B58" s="859"/>
      <c r="C58" s="859"/>
      <c r="D58" s="859"/>
      <c r="E58" s="859"/>
      <c r="F58" s="859"/>
      <c r="G58" s="859"/>
      <c r="H58" s="444"/>
      <c r="I58" s="860" t="s">
        <v>287</v>
      </c>
      <c r="J58" s="860"/>
      <c r="K58" s="860"/>
      <c r="L58" s="860"/>
      <c r="M58" s="860"/>
      <c r="N58" s="860"/>
      <c r="O58" s="861"/>
    </row>
    <row r="59" spans="1:15" s="431" customFormat="1" ht="12" customHeight="1" thickBot="1" x14ac:dyDescent="0.75">
      <c r="A59" s="868"/>
      <c r="B59" s="869"/>
      <c r="C59" s="869"/>
      <c r="D59" s="869"/>
      <c r="E59" s="869"/>
      <c r="F59" s="869"/>
      <c r="G59" s="869"/>
      <c r="H59" s="446"/>
      <c r="I59" s="870" t="s">
        <v>287</v>
      </c>
      <c r="J59" s="870"/>
      <c r="K59" s="870"/>
      <c r="L59" s="870"/>
      <c r="M59" s="870"/>
      <c r="N59" s="870"/>
      <c r="O59" s="871"/>
    </row>
    <row r="60" spans="1:15" s="431" customFormat="1" ht="12.75" x14ac:dyDescent="0.7"/>
    <row r="61" spans="1:15" s="431" customFormat="1" ht="12.75" x14ac:dyDescent="0.7"/>
  </sheetData>
  <mergeCells count="111">
    <mergeCell ref="A58:G58"/>
    <mergeCell ref="I58:O58"/>
    <mergeCell ref="A59:G59"/>
    <mergeCell ref="I59:O59"/>
    <mergeCell ref="A55:G55"/>
    <mergeCell ref="I55:O55"/>
    <mergeCell ref="A56:G56"/>
    <mergeCell ref="I56:O56"/>
    <mergeCell ref="A57:G57"/>
    <mergeCell ref="I57:O57"/>
    <mergeCell ref="A52:G52"/>
    <mergeCell ref="I52:O52"/>
    <mergeCell ref="A53:G53"/>
    <mergeCell ref="I53:O53"/>
    <mergeCell ref="A54:G54"/>
    <mergeCell ref="I54:O54"/>
    <mergeCell ref="A49:G49"/>
    <mergeCell ref="I49:O49"/>
    <mergeCell ref="A50:G50"/>
    <mergeCell ref="I50:O50"/>
    <mergeCell ref="A51:G51"/>
    <mergeCell ref="I51:O51"/>
    <mergeCell ref="A46:G46"/>
    <mergeCell ref="I46:O46"/>
    <mergeCell ref="A47:G47"/>
    <mergeCell ref="I47:O47"/>
    <mergeCell ref="A48:G48"/>
    <mergeCell ref="I48:O48"/>
    <mergeCell ref="A43:G43"/>
    <mergeCell ref="I43:O43"/>
    <mergeCell ref="A44:G44"/>
    <mergeCell ref="I44:O44"/>
    <mergeCell ref="A45:G45"/>
    <mergeCell ref="I45:O45"/>
    <mergeCell ref="A39:O39"/>
    <mergeCell ref="A40:G40"/>
    <mergeCell ref="I40:O40"/>
    <mergeCell ref="A41:G41"/>
    <mergeCell ref="I41:O41"/>
    <mergeCell ref="A42:G42"/>
    <mergeCell ref="I42:O42"/>
    <mergeCell ref="A34:A37"/>
    <mergeCell ref="B34:C34"/>
    <mergeCell ref="J34:K34"/>
    <mergeCell ref="B35:B37"/>
    <mergeCell ref="J35:K35"/>
    <mergeCell ref="J36:K36"/>
    <mergeCell ref="J37:K37"/>
    <mergeCell ref="A23:A33"/>
    <mergeCell ref="B23:C23"/>
    <mergeCell ref="J23:K23"/>
    <mergeCell ref="B24:C24"/>
    <mergeCell ref="J24:K24"/>
    <mergeCell ref="B25:C25"/>
    <mergeCell ref="J25:K25"/>
    <mergeCell ref="B26:C26"/>
    <mergeCell ref="J26:K26"/>
    <mergeCell ref="B27:C27"/>
    <mergeCell ref="B19:C19"/>
    <mergeCell ref="J19:K19"/>
    <mergeCell ref="B20:C20"/>
    <mergeCell ref="J20:K20"/>
    <mergeCell ref="B21:C21"/>
    <mergeCell ref="I21:K21"/>
    <mergeCell ref="B22:C22"/>
    <mergeCell ref="I22:I37"/>
    <mergeCell ref="J22:K22"/>
    <mergeCell ref="J27:K27"/>
    <mergeCell ref="J28:K28"/>
    <mergeCell ref="J29:K29"/>
    <mergeCell ref="B30:C30"/>
    <mergeCell ref="J30:K30"/>
    <mergeCell ref="B31:C31"/>
    <mergeCell ref="J31:K31"/>
    <mergeCell ref="B32:C32"/>
    <mergeCell ref="J32:K32"/>
    <mergeCell ref="B33:C33"/>
    <mergeCell ref="J33:K33"/>
    <mergeCell ref="J8:J13"/>
    <mergeCell ref="B10:C10"/>
    <mergeCell ref="B11:C11"/>
    <mergeCell ref="B12:C12"/>
    <mergeCell ref="B13:B15"/>
    <mergeCell ref="J14:K14"/>
    <mergeCell ref="J15:K15"/>
    <mergeCell ref="A4:A5"/>
    <mergeCell ref="B4:C4"/>
    <mergeCell ref="I4:I17"/>
    <mergeCell ref="J4:K4"/>
    <mergeCell ref="B5:C5"/>
    <mergeCell ref="J5:J6"/>
    <mergeCell ref="A6:A22"/>
    <mergeCell ref="B6:C6"/>
    <mergeCell ref="B7:C7"/>
    <mergeCell ref="J7:K7"/>
    <mergeCell ref="B16:C16"/>
    <mergeCell ref="J16:K16"/>
    <mergeCell ref="B17:C17"/>
    <mergeCell ref="J17:K17"/>
    <mergeCell ref="B18:C18"/>
    <mergeCell ref="I18:I20"/>
    <mergeCell ref="J18:K18"/>
    <mergeCell ref="A1:O1"/>
    <mergeCell ref="A2:A3"/>
    <mergeCell ref="B2:C3"/>
    <mergeCell ref="D2:E2"/>
    <mergeCell ref="F2:G2"/>
    <mergeCell ref="I2:I3"/>
    <mergeCell ref="J2:K3"/>
    <mergeCell ref="L2:M2"/>
    <mergeCell ref="N2:O2"/>
  </mergeCells>
  <phoneticPr fontId="4"/>
  <pageMargins left="0.45" right="0.23622047244094491" top="0.74803149606299213" bottom="0.39370078740157483" header="0.31496062992125984" footer="0.31496062992125984"/>
  <pageSetup paperSize="9" scale="9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5dfed8-7ed4-4241-9b04-e96c5fbffd2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25C1D4EF451234982A2ED2E96272394" ma:contentTypeVersion="10" ma:contentTypeDescription="新しいドキュメントを作成します。" ma:contentTypeScope="" ma:versionID="5ff2f5494f0ba1f15237ca14293047fd">
  <xsd:schema xmlns:xsd="http://www.w3.org/2001/XMLSchema" xmlns:xs="http://www.w3.org/2001/XMLSchema" xmlns:p="http://schemas.microsoft.com/office/2006/metadata/properties" xmlns:ns2="785dfed8-7ed4-4241-9b04-e96c5fbffd2d" targetNamespace="http://schemas.microsoft.com/office/2006/metadata/properties" ma:root="true" ma:fieldsID="adc7c3d22491e505288562e84d4d9d8d" ns2:_="">
    <xsd:import namespace="785dfed8-7ed4-4241-9b04-e96c5fbffd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dfed8-7ed4-4241-9b04-e96c5fbffd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284A62-D196-40C0-AB7E-F17FC938F0A5}">
  <ds:schemaRefs>
    <ds:schemaRef ds:uri="http://purl.org/dc/elements/1.1/"/>
    <ds:schemaRef ds:uri="785dfed8-7ed4-4241-9b04-e96c5fbffd2d"/>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C1E8736A-6AA1-41F8-878B-91D8DDD2D5F0}">
  <ds:schemaRefs>
    <ds:schemaRef ds:uri="http://schemas.microsoft.com/sharepoint/v3/contenttype/forms"/>
  </ds:schemaRefs>
</ds:datastoreItem>
</file>

<file path=customXml/itemProps3.xml><?xml version="1.0" encoding="utf-8"?>
<ds:datastoreItem xmlns:ds="http://schemas.openxmlformats.org/officeDocument/2006/customXml" ds:itemID="{D50ECAB5-52E8-4DAC-85CF-E6751AD55D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dfed8-7ed4-4241-9b04-e96c5fbffd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様式(1)（鑑）</vt:lpstr>
      <vt:lpstr>【初期設定】都道府県名入力</vt:lpstr>
      <vt:lpstr>【ｼｰﾄ1】様式（鑑）</vt:lpstr>
      <vt:lpstr>【ｼｰﾄ2】様式（鑑） (別紙)</vt:lpstr>
      <vt:lpstr>【ｼｰﾄ3】材料費・労務費 明細</vt:lpstr>
      <vt:lpstr>【ｼｰﾄ4】法定福利費・建退共掛金 明細</vt:lpstr>
      <vt:lpstr>【ｼｰﾄ5】安全衛生経費 明細(積み上げ計上分)</vt:lpstr>
      <vt:lpstr>【ｼｰﾄ6】安全衛生経費率算出表（日左連）</vt:lpstr>
      <vt:lpstr>【ｼｰﾄ7】安全衛生経費 確認表（左官）</vt:lpstr>
      <vt:lpstr>【ｼｰﾄ8】雇用に伴う必要経費 明細</vt:lpstr>
      <vt:lpstr>'【ｼｰﾄ1】様式（鑑）'!Print_Area</vt:lpstr>
      <vt:lpstr>'【ｼｰﾄ2】様式（鑑） (別紙)'!Print_Area</vt:lpstr>
      <vt:lpstr>'【ｼｰﾄ3】材料費・労務費 明細'!Print_Area</vt:lpstr>
      <vt:lpstr>'【ｼｰﾄ4】法定福利費・建退共掛金 明細'!Print_Area</vt:lpstr>
      <vt:lpstr>'【ｼｰﾄ5】安全衛生経費 明細(積み上げ計上分)'!Print_Area</vt:lpstr>
      <vt:lpstr>'【ｼｰﾄ6】安全衛生経費率算出表（日左連）'!Print_Area</vt:lpstr>
      <vt:lpstr>'【ｼｰﾄ7】安全衛生経費 確認表（左官）'!Print_Area</vt:lpstr>
      <vt:lpstr>'【ｼｰﾄ8】雇用に伴う必要経費 明細'!Print_Area</vt:lpstr>
      <vt:lpstr>【初期設定】都道府県名入力!Print_Area</vt:lpstr>
      <vt:lpstr>'様式(1)（鑑）'!Print_Area</vt:lpstr>
      <vt:lpstr>'【ｼｰﾄ3】材料費・労務費 明細'!Print_Titles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Yuki Horii</dc:creator>
  <cp:keywords/>
  <dc:description/>
  <cp:lastModifiedBy>滋 河合</cp:lastModifiedBy>
  <cp:revision/>
  <cp:lastPrinted>2026-05-25T01:29:35Z</cp:lastPrinted>
  <dcterms:created xsi:type="dcterms:W3CDTF">2025-09-10T03:05:26Z</dcterms:created>
  <dcterms:modified xsi:type="dcterms:W3CDTF">2026-05-25T01:31:22Z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0x010100925C1D4EF451234982A2ED2E96272394</vt:lpwstr>
  </property>
  <property fmtid="{D5CDD505-2E9C-101B-9397-08002B2CF9AE}" pid="3" name="MediaServiceImageTags">
    <vt:lpwstr/>
  </property>
  <property fmtid="{D5CDD505-2E9C-101B-9397-08002B2CF9AE}" pid="4" name="Order">
    <vt:r8>148100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